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oschina\ProjectManager\P201801_JiZhongBao\"/>
    </mc:Choice>
  </mc:AlternateContent>
  <bookViews>
    <workbookView xWindow="0" yWindow="0" windowWidth="24000" windowHeight="9750"/>
  </bookViews>
  <sheets>
    <sheet name="估值计算" sheetId="8" r:id="rId1"/>
    <sheet name="网格上下限设置" sheetId="3" r:id="rId2"/>
    <sheet name="网格压力测试" sheetId="2" r:id="rId3"/>
    <sheet name="A类、C类计算" sheetId="5" r:id="rId4"/>
    <sheet name="年化收益计算" sheetId="7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6" i="8" l="1"/>
  <c r="E45" i="8"/>
  <c r="E44" i="8"/>
  <c r="E43" i="8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C2" i="8" l="1"/>
  <c r="B5" i="5"/>
  <c r="C4" i="7" l="1"/>
  <c r="H5" i="3" l="1"/>
  <c r="H6" i="3" s="1"/>
  <c r="C14" i="3" l="1"/>
  <c r="C15" i="3" s="1"/>
  <c r="C28" i="2"/>
  <c r="D28" i="2" s="1"/>
  <c r="E28" i="2"/>
  <c r="E29" i="2" s="1"/>
  <c r="J28" i="2"/>
  <c r="J29" i="2"/>
  <c r="B15" i="3" l="1"/>
  <c r="C16" i="3"/>
  <c r="C17" i="3" s="1"/>
  <c r="C18" i="3" s="1"/>
  <c r="C19" i="3" s="1"/>
  <c r="C20" i="3" s="1"/>
  <c r="C21" i="3" s="1"/>
  <c r="C22" i="3" s="1"/>
  <c r="B14" i="3"/>
  <c r="C13" i="3"/>
  <c r="C12" i="3" s="1"/>
  <c r="C11" i="3" s="1"/>
  <c r="C10" i="3" s="1"/>
  <c r="C9" i="3" s="1"/>
  <c r="C8" i="3" s="1"/>
  <c r="C7" i="3" s="1"/>
  <c r="C6" i="3" s="1"/>
  <c r="E30" i="2"/>
  <c r="F28" i="2"/>
  <c r="H28" i="2" s="1"/>
  <c r="G28" i="2" s="1"/>
  <c r="I28" i="2" s="1"/>
  <c r="B28" i="2"/>
  <c r="C29" i="2"/>
  <c r="B13" i="3" l="1"/>
  <c r="B16" i="3"/>
  <c r="D29" i="2"/>
  <c r="B29" i="2"/>
  <c r="F29" i="2"/>
  <c r="H29" i="2" s="1"/>
  <c r="B12" i="3" l="1"/>
  <c r="B17" i="3"/>
  <c r="G29" i="2"/>
  <c r="I29" i="2" s="1"/>
  <c r="B10" i="3" l="1"/>
  <c r="B11" i="3"/>
  <c r="B18" i="3"/>
  <c r="B19" i="3" l="1"/>
  <c r="B20" i="3" l="1"/>
  <c r="B9" i="3"/>
  <c r="B21" i="3" l="1"/>
  <c r="B22" i="3"/>
  <c r="B8" i="3"/>
  <c r="B6" i="3" l="1"/>
  <c r="B7" i="3"/>
  <c r="J11" i="2" l="1"/>
  <c r="J10" i="2"/>
  <c r="J9" i="2"/>
  <c r="J8" i="2"/>
  <c r="J7" i="2"/>
  <c r="J6" i="2"/>
  <c r="J5" i="2"/>
  <c r="J4" i="2"/>
  <c r="G5" i="2"/>
  <c r="G6" i="2"/>
  <c r="G7" i="2"/>
  <c r="G8" i="2"/>
  <c r="G9" i="2"/>
  <c r="G10" i="2"/>
  <c r="G11" i="2"/>
  <c r="G4" i="2"/>
  <c r="E11" i="2"/>
  <c r="E10" i="2"/>
  <c r="E9" i="2"/>
  <c r="E8" i="2"/>
  <c r="E7" i="2"/>
  <c r="E6" i="2"/>
  <c r="E5" i="2"/>
  <c r="E4" i="2"/>
  <c r="C4" i="2"/>
  <c r="C5" i="2" s="1"/>
  <c r="D5" i="2" l="1"/>
  <c r="C6" i="2"/>
  <c r="B6" i="2" s="1"/>
  <c r="F4" i="2"/>
  <c r="F5" i="2"/>
  <c r="B5" i="2"/>
  <c r="B4" i="2"/>
  <c r="D4" i="2"/>
  <c r="H4" i="2" s="1"/>
  <c r="E12" i="2"/>
  <c r="I4" i="2" l="1"/>
  <c r="C7" i="2"/>
  <c r="F6" i="2"/>
  <c r="H5" i="2"/>
  <c r="C8" i="2" l="1"/>
  <c r="F7" i="2"/>
  <c r="D6" i="2"/>
  <c r="H6" i="2" s="1"/>
  <c r="I5" i="2"/>
  <c r="C9" i="2" l="1"/>
  <c r="F8" i="2"/>
  <c r="B7" i="2"/>
  <c r="D7" i="2"/>
  <c r="H7" i="2" s="1"/>
  <c r="I6" i="2"/>
  <c r="C10" i="2" l="1"/>
  <c r="F9" i="2"/>
  <c r="D8" i="2"/>
  <c r="H8" i="2" s="1"/>
  <c r="B8" i="2"/>
  <c r="I7" i="2"/>
  <c r="C11" i="2" l="1"/>
  <c r="F11" i="2" s="1"/>
  <c r="F10" i="2"/>
  <c r="B9" i="2"/>
  <c r="D9" i="2"/>
  <c r="H9" i="2" s="1"/>
  <c r="I8" i="2"/>
  <c r="B10" i="2" l="1"/>
  <c r="D10" i="2"/>
  <c r="H10" i="2" s="1"/>
  <c r="I9" i="2"/>
  <c r="B11" i="2" l="1"/>
  <c r="D11" i="2"/>
  <c r="H11" i="2" s="1"/>
  <c r="I10" i="2"/>
  <c r="C19" i="2" l="1"/>
  <c r="I11" i="2"/>
  <c r="D19" i="2" l="1"/>
  <c r="C20" i="2"/>
  <c r="B19" i="2"/>
  <c r="D20" i="2" l="1"/>
  <c r="C21" i="2"/>
  <c r="B20" i="2"/>
  <c r="J21" i="2"/>
  <c r="J19" i="2"/>
  <c r="J20" i="2"/>
  <c r="B21" i="2" l="1"/>
  <c r="D21" i="2"/>
  <c r="E19" i="2"/>
  <c r="F19" i="2" l="1"/>
  <c r="H19" i="2" s="1"/>
  <c r="G19" i="2" s="1"/>
  <c r="I19" i="2" s="1"/>
  <c r="E20" i="2"/>
  <c r="F20" i="2" l="1"/>
  <c r="H20" i="2" s="1"/>
  <c r="G20" i="2" s="1"/>
  <c r="I20" i="2" s="1"/>
  <c r="E21" i="2"/>
  <c r="F21" i="2" l="1"/>
  <c r="H21" i="2" s="1"/>
  <c r="G21" i="2" s="1"/>
  <c r="I21" i="2" s="1"/>
  <c r="E22" i="2"/>
</calcChain>
</file>

<file path=xl/comments1.xml><?xml version="1.0" encoding="utf-8"?>
<comments xmlns="http://schemas.openxmlformats.org/spreadsheetml/2006/main">
  <authors>
    <author>Administrator</author>
    <author>qq</author>
  </authors>
  <commentList>
    <comment ref="B4" authorId="0" shape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填入这三个值，下面的值自动计算</t>
        </r>
      </text>
    </comment>
    <comment ref="H5" authorId="1" shapeId="0">
      <text>
        <r>
          <rPr>
            <sz val="9"/>
            <color indexed="81"/>
            <rFont val="宋体"/>
            <family val="3"/>
            <charset val="134"/>
          </rPr>
          <t xml:space="preserve">
填写了当前回撤率，就不用填写最近最高价格了
本公式为：
=(H4-H3)/H3</t>
        </r>
      </text>
    </comment>
  </commentList>
</comments>
</file>

<file path=xl/sharedStrings.xml><?xml version="1.0" encoding="utf-8"?>
<sst xmlns="http://schemas.openxmlformats.org/spreadsheetml/2006/main" count="122" uniqueCount="83">
  <si>
    <t>买入价</t>
    <phoneticPr fontId="1" type="noConversion"/>
  </si>
  <si>
    <t>买入金额</t>
    <phoneticPr fontId="1" type="noConversion"/>
  </si>
  <si>
    <t>卖出价</t>
    <phoneticPr fontId="1" type="noConversion"/>
  </si>
  <si>
    <t>买入数量</t>
    <phoneticPr fontId="1" type="noConversion"/>
  </si>
  <si>
    <t>卖出数量</t>
    <phoneticPr fontId="1" type="noConversion"/>
  </si>
  <si>
    <t>卖出金额</t>
    <phoneticPr fontId="1" type="noConversion"/>
  </si>
  <si>
    <t>盈利金额</t>
    <phoneticPr fontId="1" type="noConversion"/>
  </si>
  <si>
    <t>盈利比例</t>
    <phoneticPr fontId="1" type="noConversion"/>
  </si>
  <si>
    <t>盈利数量</t>
    <phoneticPr fontId="1" type="noConversion"/>
  </si>
  <si>
    <t>每份资金（元）：</t>
    <phoneticPr fontId="1" type="noConversion"/>
  </si>
  <si>
    <t>价格区间最高价：</t>
    <phoneticPr fontId="1" type="noConversion"/>
  </si>
  <si>
    <t>网格幅度：</t>
    <phoneticPr fontId="1" type="noConversion"/>
  </si>
  <si>
    <t>档位(最大跌幅)</t>
    <phoneticPr fontId="1" type="noConversion"/>
  </si>
  <si>
    <t>序号</t>
    <phoneticPr fontId="1" type="noConversion"/>
  </si>
  <si>
    <t>资金最大压力：</t>
    <phoneticPr fontId="1" type="noConversion"/>
  </si>
  <si>
    <t>网格类型：中网
资金压力测试</t>
    <phoneticPr fontId="1" type="noConversion"/>
  </si>
  <si>
    <t>网格类型：大网
资金压力测试</t>
    <phoneticPr fontId="1" type="noConversion"/>
  </si>
  <si>
    <t>连续买入每次增加资金：</t>
    <phoneticPr fontId="1" type="noConversion"/>
  </si>
  <si>
    <t>当前价格：</t>
    <phoneticPr fontId="1" type="noConversion"/>
  </si>
  <si>
    <t>网格类型：小网
资金压力测试</t>
    <phoneticPr fontId="1" type="noConversion"/>
  </si>
  <si>
    <t>向上涨1格</t>
    <phoneticPr fontId="1" type="noConversion"/>
  </si>
  <si>
    <t>向下跌1格</t>
    <phoneticPr fontId="1" type="noConversion"/>
  </si>
  <si>
    <t>向下跌2格</t>
  </si>
  <si>
    <t>向下跌3格</t>
  </si>
  <si>
    <t>向下跌4格</t>
  </si>
  <si>
    <t>向下跌5格</t>
  </si>
  <si>
    <t>向下跌6格</t>
  </si>
  <si>
    <t>向下跌7格</t>
  </si>
  <si>
    <t>向上涨6格</t>
  </si>
  <si>
    <t>向上涨5格</t>
  </si>
  <si>
    <t>向上涨4格</t>
  </si>
  <si>
    <t>向上涨3格</t>
  </si>
  <si>
    <t>向上涨2格</t>
    <phoneticPr fontId="1" type="noConversion"/>
  </si>
  <si>
    <t>向上涨8格</t>
  </si>
  <si>
    <t>向上涨7格</t>
  </si>
  <si>
    <t>价格</t>
    <phoneticPr fontId="1" type="noConversion"/>
  </si>
  <si>
    <t>向下跌8格</t>
  </si>
  <si>
    <t>网格上、下限设置测算</t>
    <phoneticPr fontId="1" type="noConversion"/>
  </si>
  <si>
    <t>网格上涨幅度：</t>
    <phoneticPr fontId="1" type="noConversion"/>
  </si>
  <si>
    <t>网格下跌幅度：</t>
    <phoneticPr fontId="1" type="noConversion"/>
  </si>
  <si>
    <t>档位(最大涨、跌幅)</t>
    <phoneticPr fontId="1" type="noConversion"/>
  </si>
  <si>
    <t>当前回撤率</t>
    <phoneticPr fontId="1" type="noConversion"/>
  </si>
  <si>
    <t>输入</t>
    <phoneticPr fontId="1" type="noConversion"/>
  </si>
  <si>
    <t>输出</t>
    <phoneticPr fontId="1" type="noConversion"/>
  </si>
  <si>
    <t>下限价格（元）</t>
    <phoneticPr fontId="1" type="noConversion"/>
  </si>
  <si>
    <t>预估最大回撤率</t>
    <phoneticPr fontId="1" type="noConversion"/>
  </si>
  <si>
    <t>最近最高价格（元）</t>
    <phoneticPr fontId="1" type="noConversion"/>
  </si>
  <si>
    <t>当前价格（元）</t>
    <phoneticPr fontId="1" type="noConversion"/>
  </si>
  <si>
    <t>下限价格评估</t>
    <phoneticPr fontId="1" type="noConversion"/>
  </si>
  <si>
    <t>输入</t>
    <phoneticPr fontId="1" type="noConversion"/>
  </si>
  <si>
    <t>输出</t>
    <phoneticPr fontId="1" type="noConversion"/>
  </si>
  <si>
    <t>复利收益率</t>
    <phoneticPr fontId="1" type="noConversion"/>
  </si>
  <si>
    <t>年化收益率</t>
    <phoneticPr fontId="1" type="noConversion"/>
  </si>
  <si>
    <t>最简单的年化收益率倒推推算工具。
预估一个年化收益率，输入后便可以获得复利收益率，接近复利收益率时，便可以确定年化收益率。</t>
    <phoneticPr fontId="1" type="noConversion"/>
  </si>
  <si>
    <t>投资年数(年)</t>
    <phoneticPr fontId="1" type="noConversion"/>
  </si>
  <si>
    <t>输入</t>
    <phoneticPr fontId="1" type="noConversion"/>
  </si>
  <si>
    <t>天，则购买C类基金更划算</t>
    <phoneticPr fontId="1" type="noConversion"/>
  </si>
  <si>
    <t>C类基金
每年销售服务费率</t>
    <phoneticPr fontId="1" type="noConversion"/>
  </si>
  <si>
    <t>A类基金申购费率</t>
    <phoneticPr fontId="1" type="noConversion"/>
  </si>
  <si>
    <t>基金类型</t>
    <phoneticPr fontId="1" type="noConversion"/>
  </si>
  <si>
    <t>计算买入A类、C类基金，持有多久更划算</t>
    <phoneticPr fontId="1" type="noConversion"/>
  </si>
  <si>
    <t>备注</t>
    <phoneticPr fontId="1" type="noConversion"/>
  </si>
  <si>
    <t>结果：持有基金小于</t>
    <phoneticPr fontId="1" type="noConversion"/>
  </si>
  <si>
    <t>本基金净值估算为：</t>
    <phoneticPr fontId="1" type="noConversion"/>
  </si>
  <si>
    <t>股票名称</t>
  </si>
  <si>
    <t>持仓占比</t>
  </si>
  <si>
    <t>涨跌幅</t>
  </si>
  <si>
    <t>相关资讯</t>
  </si>
  <si>
    <t>涨跌权值（不要动）</t>
    <phoneticPr fontId="1" type="noConversion"/>
  </si>
  <si>
    <t>科大讯飞</t>
  </si>
  <si>
    <t>股吧</t>
  </si>
  <si>
    <t>中国软件</t>
  </si>
  <si>
    <t>通富微电</t>
  </si>
  <si>
    <t>寒武纪-U</t>
  </si>
  <si>
    <t>久远银海</t>
  </si>
  <si>
    <t>深科技</t>
  </si>
  <si>
    <t>浙数文化</t>
  </si>
  <si>
    <t>美亚柏科</t>
  </si>
  <si>
    <t>福昕软件</t>
  </si>
  <si>
    <t>中文在线</t>
  </si>
  <si>
    <t>估值计算操作步骤：
1、在网页打开天天基金网 http://fund.eastmoney.com/
2、搜索要估值的基金
3、复制股票持仓到下面，即可显示当天估值</t>
    <phoneticPr fontId="1" type="noConversion"/>
  </si>
  <si>
    <t>关键列！</t>
    <phoneticPr fontId="1" type="noConversion"/>
  </si>
  <si>
    <t>关键列!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</si>
</sst>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00"/>
    <numFmt numFmtId="177" formatCode="0.000_);[Red]\(0.000\)"/>
    <numFmt numFmtId="178" formatCode="0.00000000%"/>
  </numFmts>
  <fonts count="1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1"/>
      <color theme="5" tint="-0.24997711111789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00B050"/>
      <name val="宋体"/>
      <family val="2"/>
      <charset val="134"/>
      <scheme val="minor"/>
    </font>
    <font>
      <sz val="11"/>
      <color rgb="FF00B050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9"/>
      <color rgb="FF666666"/>
      <name val="宋体"/>
      <family val="2"/>
      <charset val="134"/>
    </font>
    <font>
      <u/>
      <sz val="11"/>
      <color theme="10"/>
      <name val="宋体"/>
      <family val="2"/>
      <charset val="134"/>
      <scheme val="minor"/>
    </font>
    <font>
      <b/>
      <sz val="9"/>
      <color rgb="FF333333"/>
      <name val="Arial"/>
      <family val="2"/>
    </font>
    <font>
      <b/>
      <sz val="9"/>
      <color rgb="FF008000"/>
      <name val="Arial"/>
      <family val="2"/>
    </font>
    <font>
      <b/>
      <sz val="9"/>
      <color rgb="FFFF0000"/>
      <name val="Arial"/>
      <family val="2"/>
    </font>
    <font>
      <sz val="9"/>
      <color rgb="FF666666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97">
    <xf numFmtId="0" fontId="0" fillId="0" borderId="0" xfId="0">
      <alignment vertical="center"/>
    </xf>
    <xf numFmtId="2" fontId="0" fillId="2" borderId="0" xfId="0" applyNumberFormat="1" applyFill="1">
      <alignment vertical="center"/>
    </xf>
    <xf numFmtId="9" fontId="0" fillId="0" borderId="0" xfId="0" applyNumberFormat="1">
      <alignment vertical="center"/>
    </xf>
    <xf numFmtId="1" fontId="0" fillId="0" borderId="0" xfId="0" applyNumberFormat="1">
      <alignment vertical="center"/>
    </xf>
    <xf numFmtId="0" fontId="0" fillId="0" borderId="0" xfId="0" applyAlignment="1">
      <alignment vertical="center" wrapText="1"/>
    </xf>
    <xf numFmtId="0" fontId="4" fillId="3" borderId="0" xfId="0" applyFont="1" applyFill="1" applyBorder="1" applyAlignment="1">
      <alignment vertical="center" wrapText="1"/>
    </xf>
    <xf numFmtId="9" fontId="4" fillId="3" borderId="0" xfId="0" applyNumberFormat="1" applyFont="1" applyFill="1" applyBorder="1" applyAlignment="1">
      <alignment vertical="center" wrapText="1"/>
    </xf>
    <xf numFmtId="0" fontId="0" fillId="3" borderId="0" xfId="0" applyFill="1" applyBorder="1" applyAlignment="1">
      <alignment vertical="center" wrapText="1"/>
    </xf>
    <xf numFmtId="0" fontId="2" fillId="3" borderId="0" xfId="0" applyFont="1" applyFill="1" applyBorder="1">
      <alignment vertical="center"/>
    </xf>
    <xf numFmtId="0" fontId="5" fillId="3" borderId="0" xfId="0" applyFont="1" applyFill="1" applyBorder="1">
      <alignment vertical="center"/>
    </xf>
    <xf numFmtId="0" fontId="0" fillId="3" borderId="0" xfId="0" applyFill="1" applyBorder="1">
      <alignment vertical="center"/>
    </xf>
    <xf numFmtId="1" fontId="0" fillId="3" borderId="0" xfId="0" applyNumberFormat="1" applyFill="1" applyBorder="1">
      <alignment vertical="center"/>
    </xf>
    <xf numFmtId="0" fontId="0" fillId="3" borderId="1" xfId="0" applyFill="1" applyBorder="1">
      <alignment vertical="center"/>
    </xf>
    <xf numFmtId="1" fontId="0" fillId="3" borderId="1" xfId="0" applyNumberFormat="1" applyFill="1" applyBorder="1">
      <alignment vertical="center"/>
    </xf>
    <xf numFmtId="0" fontId="4" fillId="3" borderId="2" xfId="0" applyFont="1" applyFill="1" applyBorder="1" applyAlignment="1">
      <alignment vertical="center" wrapText="1"/>
    </xf>
    <xf numFmtId="0" fontId="0" fillId="3" borderId="2" xfId="0" applyFill="1" applyBorder="1" applyAlignment="1">
      <alignment vertical="center" wrapText="1"/>
    </xf>
    <xf numFmtId="0" fontId="0" fillId="3" borderId="0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0" fillId="2" borderId="0" xfId="0" applyNumberFormat="1" applyFill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right" vertical="center" wrapText="1"/>
    </xf>
    <xf numFmtId="0" fontId="0" fillId="3" borderId="0" xfId="0" applyFill="1" applyBorder="1" applyAlignment="1">
      <alignment horizontal="right" vertical="center" wrapText="1"/>
    </xf>
    <xf numFmtId="1" fontId="0" fillId="3" borderId="0" xfId="0" applyNumberForma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2" fontId="0" fillId="3" borderId="0" xfId="0" applyNumberFormat="1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3" borderId="0" xfId="0" applyFill="1" applyBorder="1" applyAlignment="1">
      <alignment horizontal="right" vertical="center" wrapText="1"/>
    </xf>
    <xf numFmtId="0" fontId="0" fillId="4" borderId="0" xfId="0" applyFill="1" applyBorder="1" applyAlignment="1">
      <alignment horizontal="center" vertical="center"/>
    </xf>
    <xf numFmtId="9" fontId="4" fillId="4" borderId="3" xfId="0" applyNumberFormat="1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/>
    </xf>
    <xf numFmtId="9" fontId="8" fillId="4" borderId="0" xfId="1" applyNumberFormat="1" applyFont="1" applyFill="1" applyBorder="1" applyAlignment="1">
      <alignment horizontal="center" vertical="center"/>
    </xf>
    <xf numFmtId="2" fontId="8" fillId="4" borderId="0" xfId="0" applyNumberFormat="1" applyFont="1" applyFill="1" applyBorder="1" applyAlignment="1">
      <alignment horizontal="center" vertical="center"/>
    </xf>
    <xf numFmtId="9" fontId="0" fillId="4" borderId="0" xfId="1" applyNumberFormat="1" applyFont="1" applyFill="1" applyBorder="1" applyAlignment="1">
      <alignment horizontal="center" vertical="center"/>
    </xf>
    <xf numFmtId="0" fontId="7" fillId="4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1" fillId="4" borderId="0" xfId="0" applyFont="1" applyFill="1" applyBorder="1" applyAlignment="1">
      <alignment horizontal="center" vertical="center"/>
    </xf>
    <xf numFmtId="9" fontId="11" fillId="4" borderId="0" xfId="1" applyNumberFormat="1" applyFont="1" applyFill="1" applyBorder="1" applyAlignment="1">
      <alignment horizontal="center" vertical="center"/>
    </xf>
    <xf numFmtId="2" fontId="11" fillId="4" borderId="0" xfId="0" applyNumberFormat="1" applyFont="1" applyFill="1" applyBorder="1" applyAlignment="1">
      <alignment horizontal="center" vertical="center"/>
    </xf>
    <xf numFmtId="0" fontId="6" fillId="4" borderId="0" xfId="0" applyFont="1" applyFill="1" applyBorder="1" applyAlignment="1">
      <alignment vertical="center" wrapText="1"/>
    </xf>
    <xf numFmtId="0" fontId="0" fillId="4" borderId="0" xfId="0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10" fontId="4" fillId="3" borderId="2" xfId="0" applyNumberFormat="1" applyFont="1" applyFill="1" applyBorder="1" applyAlignment="1">
      <alignment vertical="center" wrapText="1"/>
    </xf>
    <xf numFmtId="10" fontId="0" fillId="3" borderId="0" xfId="1" applyNumberFormat="1" applyFont="1" applyFill="1" applyBorder="1">
      <alignment vertical="center"/>
    </xf>
    <xf numFmtId="10" fontId="0" fillId="3" borderId="1" xfId="1" applyNumberFormat="1" applyFont="1" applyFill="1" applyBorder="1">
      <alignment vertical="center"/>
    </xf>
    <xf numFmtId="10" fontId="0" fillId="3" borderId="0" xfId="1" applyNumberFormat="1" applyFont="1" applyFill="1" applyBorder="1" applyAlignment="1">
      <alignment horizontal="center" vertical="center"/>
    </xf>
    <xf numFmtId="10" fontId="0" fillId="3" borderId="0" xfId="0" applyNumberFormat="1" applyFill="1" applyBorder="1" applyAlignment="1">
      <alignment horizontal="center" vertical="center"/>
    </xf>
    <xf numFmtId="10" fontId="0" fillId="3" borderId="1" xfId="0" applyNumberFormat="1" applyFill="1" applyBorder="1" applyAlignment="1">
      <alignment horizontal="center" vertical="center"/>
    </xf>
    <xf numFmtId="176" fontId="0" fillId="3" borderId="0" xfId="0" applyNumberFormat="1" applyFill="1" applyBorder="1">
      <alignment vertical="center"/>
    </xf>
    <xf numFmtId="176" fontId="0" fillId="3" borderId="1" xfId="0" applyNumberFormat="1" applyFill="1" applyBorder="1">
      <alignment vertical="center"/>
    </xf>
    <xf numFmtId="176" fontId="0" fillId="3" borderId="0" xfId="0" applyNumberFormat="1" applyFill="1" applyBorder="1" applyAlignment="1">
      <alignment horizontal="center" vertical="center"/>
    </xf>
    <xf numFmtId="0" fontId="0" fillId="6" borderId="0" xfId="0" applyFill="1">
      <alignment vertical="center"/>
    </xf>
    <xf numFmtId="0" fontId="0" fillId="6" borderId="0" xfId="0" applyFill="1" applyAlignment="1">
      <alignment vertical="center" wrapText="1"/>
    </xf>
    <xf numFmtId="0" fontId="0" fillId="6" borderId="4" xfId="0" applyFill="1" applyBorder="1" applyAlignment="1">
      <alignment horizontal="center" vertical="center"/>
    </xf>
    <xf numFmtId="10" fontId="0" fillId="6" borderId="4" xfId="0" applyNumberFormat="1" applyFill="1" applyBorder="1" applyAlignment="1">
      <alignment horizontal="center"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0" xfId="0" applyFill="1" applyAlignment="1">
      <alignment vertical="center"/>
    </xf>
    <xf numFmtId="1" fontId="0" fillId="6" borderId="0" xfId="0" applyNumberFormat="1" applyFill="1">
      <alignment vertical="center"/>
    </xf>
    <xf numFmtId="177" fontId="0" fillId="7" borderId="4" xfId="1" applyNumberFormat="1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4" xfId="0" applyBorder="1" applyAlignment="1">
      <alignment horizontal="center" vertical="center"/>
    </xf>
    <xf numFmtId="10" fontId="0" fillId="9" borderId="4" xfId="0" applyNumberFormat="1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10" fontId="0" fillId="7" borderId="4" xfId="1" applyNumberFormat="1" applyFont="1" applyFill="1" applyBorder="1" applyAlignment="1">
      <alignment horizontal="center" vertical="center"/>
    </xf>
    <xf numFmtId="0" fontId="2" fillId="6" borderId="0" xfId="0" applyFont="1" applyFill="1">
      <alignment vertical="center"/>
    </xf>
    <xf numFmtId="10" fontId="0" fillId="3" borderId="4" xfId="0" applyNumberFormat="1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/>
    </xf>
    <xf numFmtId="0" fontId="0" fillId="6" borderId="4" xfId="0" applyFill="1" applyBorder="1">
      <alignment vertical="center"/>
    </xf>
    <xf numFmtId="0" fontId="2" fillId="6" borderId="9" xfId="0" applyFont="1" applyFill="1" applyBorder="1" applyAlignment="1">
      <alignment horizontal="right" vertical="center"/>
    </xf>
    <xf numFmtId="1" fontId="2" fillId="7" borderId="1" xfId="0" applyNumberFormat="1" applyFont="1" applyFill="1" applyBorder="1" applyAlignment="1">
      <alignment horizontal="center" vertical="center"/>
    </xf>
    <xf numFmtId="0" fontId="2" fillId="6" borderId="8" xfId="0" applyFont="1" applyFill="1" applyBorder="1">
      <alignment vertical="center"/>
    </xf>
    <xf numFmtId="0" fontId="0" fillId="8" borderId="0" xfId="0" applyFill="1">
      <alignment vertical="center"/>
    </xf>
    <xf numFmtId="0" fontId="12" fillId="8" borderId="0" xfId="0" applyFont="1" applyFill="1" applyAlignment="1">
      <alignment horizontal="right" vertical="center" wrapText="1"/>
    </xf>
    <xf numFmtId="0" fontId="13" fillId="11" borderId="0" xfId="2" applyFill="1" applyAlignment="1">
      <alignment horizontal="left" vertical="center" wrapText="1"/>
    </xf>
    <xf numFmtId="10" fontId="14" fillId="11" borderId="0" xfId="0" applyNumberFormat="1" applyFont="1" applyFill="1" applyAlignment="1">
      <alignment horizontal="right" vertical="center" wrapText="1"/>
    </xf>
    <xf numFmtId="10" fontId="15" fillId="11" borderId="0" xfId="0" applyNumberFormat="1" applyFont="1" applyFill="1" applyAlignment="1">
      <alignment horizontal="right" vertical="center" wrapText="1"/>
    </xf>
    <xf numFmtId="0" fontId="13" fillId="11" borderId="0" xfId="2" applyFill="1" applyAlignment="1">
      <alignment horizontal="right" vertical="center" wrapText="1"/>
    </xf>
    <xf numFmtId="178" fontId="0" fillId="8" borderId="0" xfId="0" applyNumberFormat="1" applyFill="1">
      <alignment vertical="center"/>
    </xf>
    <xf numFmtId="10" fontId="16" fillId="11" borderId="0" xfId="0" applyNumberFormat="1" applyFont="1" applyFill="1" applyAlignment="1">
      <alignment horizontal="right" vertical="center" wrapText="1"/>
    </xf>
    <xf numFmtId="10" fontId="4" fillId="8" borderId="0" xfId="1" applyNumberFormat="1" applyFont="1" applyFill="1">
      <alignment vertical="center"/>
    </xf>
    <xf numFmtId="0" fontId="0" fillId="8" borderId="0" xfId="0" applyFill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 wrapText="1"/>
    </xf>
    <xf numFmtId="0" fontId="0" fillId="3" borderId="0" xfId="0" applyFill="1" applyBorder="1" applyAlignment="1">
      <alignment horizontal="right" vertical="center" wrapText="1"/>
    </xf>
    <xf numFmtId="2" fontId="0" fillId="2" borderId="0" xfId="0" applyNumberFormat="1" applyFill="1" applyAlignment="1">
      <alignment horizontal="right" vertical="center"/>
    </xf>
    <xf numFmtId="0" fontId="2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right" vertical="center" wrapText="1"/>
    </xf>
    <xf numFmtId="0" fontId="0" fillId="3" borderId="2" xfId="0" applyFill="1" applyBorder="1" applyAlignment="1">
      <alignment horizontal="right" vertical="center" wrapText="1"/>
    </xf>
    <xf numFmtId="0" fontId="0" fillId="0" borderId="4" xfId="0" applyBorder="1" applyAlignment="1">
      <alignment horizontal="center" vertical="center"/>
    </xf>
    <xf numFmtId="0" fontId="0" fillId="8" borderId="4" xfId="0" applyFill="1" applyBorder="1" applyAlignment="1">
      <alignment horizontal="left" vertical="center" wrapText="1"/>
    </xf>
    <xf numFmtId="0" fontId="0" fillId="8" borderId="0" xfId="0" applyFill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7" fillId="10" borderId="0" xfId="0" applyFont="1" applyFill="1" applyAlignment="1">
      <alignment horizontal="left" vertical="center" wrapText="1"/>
    </xf>
    <xf numFmtId="0" fontId="17" fillId="10" borderId="0" xfId="0" applyFont="1" applyFill="1" applyAlignment="1">
      <alignment horizontal="right" vertical="center" wrapText="1"/>
    </xf>
  </cellXfs>
  <cellStyles count="3">
    <cellStyle name="百分比" xfId="1" builtinId="5"/>
    <cellStyle name="常规" xfId="0" builtinId="0"/>
    <cellStyle name="超链接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14</xdr:row>
      <xdr:rowOff>0</xdr:rowOff>
    </xdr:from>
    <xdr:ext cx="304800" cy="304800"/>
    <xdr:sp macro="" textlink="">
      <xdr:nvSpPr>
        <xdr:cNvPr id="2" name="AutoShape 1" descr="https://mmbiz.qpic.cn/mmbiz_jpg/SEPick5M9xjPJTCrsXLuWWllO6NAibhG2M99Hks6AfzGDZMOKT3HGudC1uWd0LydPEkwpzMnJX9oz9c2ibGESlkAw/640?wx_fmt=jpeg&amp;tp=webp&amp;wxfrom=5&amp;wx_lazy=1&amp;wx_co=1"/>
        <xdr:cNvSpPr>
          <a:spLocks noChangeAspect="1" noChangeArrowheads="1"/>
        </xdr:cNvSpPr>
      </xdr:nvSpPr>
      <xdr:spPr bwMode="auto">
        <a:xfrm>
          <a:off x="8172450" y="350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10</xdr:col>
      <xdr:colOff>304800</xdr:colOff>
      <xdr:row>5</xdr:row>
      <xdr:rowOff>133350</xdr:rowOff>
    </xdr:to>
    <xdr:sp macro="" textlink="">
      <xdr:nvSpPr>
        <xdr:cNvPr id="2049" name="AutoShape 1" descr="https://mmbiz.qpic.cn/mmbiz_jpg/SEPick5M9xjPJTCrsXLuWWllO6NAibhG2M99Hks6AfzGDZMOKT3HGudC1uWd0LydPEkwpzMnJX9oz9c2ibGESlkAw/640?wx_fmt=jpeg&amp;tp=webp&amp;wxfrom=5&amp;wx_lazy=1&amp;wx_co=1"/>
        <xdr:cNvSpPr>
          <a:spLocks noChangeAspect="1" noChangeArrowheads="1"/>
        </xdr:cNvSpPr>
      </xdr:nvSpPr>
      <xdr:spPr bwMode="auto">
        <a:xfrm>
          <a:off x="7543800" y="514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10</xdr:col>
      <xdr:colOff>0</xdr:colOff>
      <xdr:row>19</xdr:row>
      <xdr:rowOff>0</xdr:rowOff>
    </xdr:from>
    <xdr:ext cx="304800" cy="304800"/>
    <xdr:sp macro="" textlink="">
      <xdr:nvSpPr>
        <xdr:cNvPr id="4" name="AutoShape 1" descr="https://mmbiz.qpic.cn/mmbiz_jpg/SEPick5M9xjPJTCrsXLuWWllO6NAibhG2M99Hks6AfzGDZMOKT3HGudC1uWd0LydPEkwpzMnJX9oz9c2ibGESlkAw/640?wx_fmt=jpeg&amp;tp=webp&amp;wxfrom=5&amp;wx_lazy=1&amp;wx_co=1"/>
        <xdr:cNvSpPr>
          <a:spLocks noChangeAspect="1" noChangeArrowheads="1"/>
        </xdr:cNvSpPr>
      </xdr:nvSpPr>
      <xdr:spPr bwMode="auto">
        <a:xfrm>
          <a:off x="7515225" y="110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28</xdr:row>
      <xdr:rowOff>0</xdr:rowOff>
    </xdr:from>
    <xdr:ext cx="304800" cy="304800"/>
    <xdr:sp macro="" textlink="">
      <xdr:nvSpPr>
        <xdr:cNvPr id="5" name="AutoShape 1" descr="https://mmbiz.qpic.cn/mmbiz_jpg/SEPick5M9xjPJTCrsXLuWWllO6NAibhG2M99Hks6AfzGDZMOKT3HGudC1uWd0LydPEkwpzMnJX9oz9c2ibGESlkAw/640?wx_fmt=jpeg&amp;tp=webp&amp;wxfrom=5&amp;wx_lazy=1&amp;wx_co=1"/>
        <xdr:cNvSpPr>
          <a:spLocks noChangeAspect="1" noChangeArrowheads="1"/>
        </xdr:cNvSpPr>
      </xdr:nvSpPr>
      <xdr:spPr bwMode="auto">
        <a:xfrm>
          <a:off x="7896225" y="479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fund.eastmoney.com/ba/interface/GetList.aspx?code=1.688256" TargetMode="External"/><Relationship Id="rId13" Type="http://schemas.openxmlformats.org/officeDocument/2006/relationships/hyperlink" Target="http://quote.eastmoney.com/unify/r/1.600633" TargetMode="External"/><Relationship Id="rId18" Type="http://schemas.openxmlformats.org/officeDocument/2006/relationships/hyperlink" Target="https://fund.eastmoney.com/ba/interface/GetList.aspx?code=1.688095" TargetMode="External"/><Relationship Id="rId3" Type="http://schemas.openxmlformats.org/officeDocument/2006/relationships/hyperlink" Target="http://quote.eastmoney.com/unify/r/1.600536" TargetMode="External"/><Relationship Id="rId7" Type="http://schemas.openxmlformats.org/officeDocument/2006/relationships/hyperlink" Target="http://quote.eastmoney.com/unify/r/1.688256" TargetMode="External"/><Relationship Id="rId12" Type="http://schemas.openxmlformats.org/officeDocument/2006/relationships/hyperlink" Target="https://fund.eastmoney.com/ba/interface/GetList.aspx?code=0.000021" TargetMode="External"/><Relationship Id="rId17" Type="http://schemas.openxmlformats.org/officeDocument/2006/relationships/hyperlink" Target="http://quote.eastmoney.com/unify/r/1.688095" TargetMode="External"/><Relationship Id="rId2" Type="http://schemas.openxmlformats.org/officeDocument/2006/relationships/hyperlink" Target="https://fund.eastmoney.com/ba/interface/GetList.aspx?code=0.002230" TargetMode="External"/><Relationship Id="rId16" Type="http://schemas.openxmlformats.org/officeDocument/2006/relationships/hyperlink" Target="https://fund.eastmoney.com/ba/interface/GetList.aspx?code=0.300188" TargetMode="External"/><Relationship Id="rId20" Type="http://schemas.openxmlformats.org/officeDocument/2006/relationships/hyperlink" Target="https://fund.eastmoney.com/ba/interface/GetList.aspx?code=0.300364" TargetMode="External"/><Relationship Id="rId1" Type="http://schemas.openxmlformats.org/officeDocument/2006/relationships/hyperlink" Target="http://quote.eastmoney.com/unify/r/0.002230" TargetMode="External"/><Relationship Id="rId6" Type="http://schemas.openxmlformats.org/officeDocument/2006/relationships/hyperlink" Target="https://fund.eastmoney.com/ba/interface/GetList.aspx?code=0.002156" TargetMode="External"/><Relationship Id="rId11" Type="http://schemas.openxmlformats.org/officeDocument/2006/relationships/hyperlink" Target="http://quote.eastmoney.com/unify/r/0.000021" TargetMode="External"/><Relationship Id="rId5" Type="http://schemas.openxmlformats.org/officeDocument/2006/relationships/hyperlink" Target="http://quote.eastmoney.com/unify/r/0.002156" TargetMode="External"/><Relationship Id="rId15" Type="http://schemas.openxmlformats.org/officeDocument/2006/relationships/hyperlink" Target="http://quote.eastmoney.com/unify/r/0.300188" TargetMode="External"/><Relationship Id="rId10" Type="http://schemas.openxmlformats.org/officeDocument/2006/relationships/hyperlink" Target="https://fund.eastmoney.com/ba/interface/GetList.aspx?code=0.002777" TargetMode="External"/><Relationship Id="rId19" Type="http://schemas.openxmlformats.org/officeDocument/2006/relationships/hyperlink" Target="http://quote.eastmoney.com/unify/r/0.300364" TargetMode="External"/><Relationship Id="rId4" Type="http://schemas.openxmlformats.org/officeDocument/2006/relationships/hyperlink" Target="https://fund.eastmoney.com/ba/interface/GetList.aspx?code=1.600536" TargetMode="External"/><Relationship Id="rId9" Type="http://schemas.openxmlformats.org/officeDocument/2006/relationships/hyperlink" Target="http://quote.eastmoney.com/unify/r/0.002777" TargetMode="External"/><Relationship Id="rId14" Type="http://schemas.openxmlformats.org/officeDocument/2006/relationships/hyperlink" Target="https://fund.eastmoney.com/ba/interface/GetList.aspx?code=1.600633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tabSelected="1" workbookViewId="0">
      <selection activeCell="C18" sqref="C18"/>
    </sheetView>
  </sheetViews>
  <sheetFormatPr defaultRowHeight="13.5" x14ac:dyDescent="0.15"/>
  <cols>
    <col min="3" max="3" width="10.25" customWidth="1"/>
    <col min="4" max="4" width="10" customWidth="1"/>
    <col min="5" max="5" width="16.875" style="71" customWidth="1"/>
    <col min="6" max="6" width="13.875" bestFit="1" customWidth="1"/>
  </cols>
  <sheetData>
    <row r="1" spans="1:5" s="71" customFormat="1" ht="69" customHeight="1" x14ac:dyDescent="0.15">
      <c r="A1" s="93" t="s">
        <v>80</v>
      </c>
      <c r="B1" s="93"/>
      <c r="C1" s="93"/>
      <c r="D1" s="93"/>
      <c r="E1" s="93"/>
    </row>
    <row r="2" spans="1:5" s="71" customFormat="1" ht="32.25" customHeight="1" x14ac:dyDescent="0.15">
      <c r="A2" s="80" t="s">
        <v>63</v>
      </c>
      <c r="B2" s="80"/>
      <c r="C2" s="79">
        <f>SUM(E:E)/SUM(B5:B69)</f>
        <v>1.8542954352140629E-3</v>
      </c>
    </row>
    <row r="3" spans="1:5" ht="21.75" customHeight="1" x14ac:dyDescent="0.15">
      <c r="B3" s="94" t="s">
        <v>81</v>
      </c>
      <c r="C3" s="94" t="s">
        <v>82</v>
      </c>
    </row>
    <row r="4" spans="1:5" ht="22.5" customHeight="1" x14ac:dyDescent="0.15">
      <c r="A4" s="95" t="s">
        <v>64</v>
      </c>
      <c r="B4" s="96" t="s">
        <v>65</v>
      </c>
      <c r="C4" s="96" t="s">
        <v>66</v>
      </c>
      <c r="D4" s="96" t="s">
        <v>67</v>
      </c>
      <c r="E4" s="72" t="s">
        <v>68</v>
      </c>
    </row>
    <row r="5" spans="1:5" x14ac:dyDescent="0.15">
      <c r="A5" s="73" t="s">
        <v>69</v>
      </c>
      <c r="B5" s="74">
        <v>4.82E-2</v>
      </c>
      <c r="C5" s="78">
        <v>1.4E-3</v>
      </c>
      <c r="D5" s="76" t="s">
        <v>70</v>
      </c>
      <c r="E5" s="77">
        <f>B5*C5</f>
        <v>6.7479999999999998E-5</v>
      </c>
    </row>
    <row r="6" spans="1:5" x14ac:dyDescent="0.15">
      <c r="A6" s="73" t="s">
        <v>71</v>
      </c>
      <c r="B6" s="74">
        <v>3.9399999999999998E-2</v>
      </c>
      <c r="C6" s="78">
        <v>9.9000000000000008E-3</v>
      </c>
      <c r="D6" s="76" t="s">
        <v>70</v>
      </c>
      <c r="E6" s="77">
        <f t="shared" ref="E6:E46" si="0">B6*C6</f>
        <v>3.9006000000000002E-4</v>
      </c>
    </row>
    <row r="7" spans="1:5" x14ac:dyDescent="0.15">
      <c r="A7" s="73" t="s">
        <v>72</v>
      </c>
      <c r="B7" s="74">
        <v>3.9399999999999998E-2</v>
      </c>
      <c r="C7" s="78">
        <v>1.8800000000000001E-2</v>
      </c>
      <c r="D7" s="76" t="s">
        <v>70</v>
      </c>
      <c r="E7" s="77">
        <f t="shared" si="0"/>
        <v>7.4071999999999994E-4</v>
      </c>
    </row>
    <row r="8" spans="1:5" x14ac:dyDescent="0.15">
      <c r="A8" s="73" t="s">
        <v>73</v>
      </c>
      <c r="B8" s="74">
        <v>3.8300000000000001E-2</v>
      </c>
      <c r="C8" s="75">
        <v>-1.26E-2</v>
      </c>
      <c r="D8" s="76" t="s">
        <v>70</v>
      </c>
      <c r="E8" s="77">
        <f t="shared" si="0"/>
        <v>-4.8258000000000003E-4</v>
      </c>
    </row>
    <row r="9" spans="1:5" x14ac:dyDescent="0.15">
      <c r="A9" s="73" t="s">
        <v>74</v>
      </c>
      <c r="B9" s="74">
        <v>3.5999999999999997E-2</v>
      </c>
      <c r="C9" s="75">
        <v>-1.29E-2</v>
      </c>
      <c r="D9" s="76" t="s">
        <v>70</v>
      </c>
      <c r="E9" s="77">
        <f t="shared" si="0"/>
        <v>-4.6439999999999996E-4</v>
      </c>
    </row>
    <row r="10" spans="1:5" x14ac:dyDescent="0.15">
      <c r="A10" s="73" t="s">
        <v>75</v>
      </c>
      <c r="B10" s="74">
        <v>3.5000000000000003E-2</v>
      </c>
      <c r="C10" s="75">
        <v>-1E-3</v>
      </c>
      <c r="D10" s="76" t="s">
        <v>70</v>
      </c>
      <c r="E10" s="77">
        <f t="shared" si="0"/>
        <v>-3.5000000000000004E-5</v>
      </c>
    </row>
    <row r="11" spans="1:5" x14ac:dyDescent="0.15">
      <c r="A11" s="73" t="s">
        <v>76</v>
      </c>
      <c r="B11" s="74">
        <v>3.2099999999999997E-2</v>
      </c>
      <c r="C11" s="78">
        <v>1.1599999999999999E-2</v>
      </c>
      <c r="D11" s="76" t="s">
        <v>70</v>
      </c>
      <c r="E11" s="77">
        <f t="shared" si="0"/>
        <v>3.7235999999999991E-4</v>
      </c>
    </row>
    <row r="12" spans="1:5" x14ac:dyDescent="0.15">
      <c r="A12" s="73" t="s">
        <v>77</v>
      </c>
      <c r="B12" s="74">
        <v>2.9899999999999999E-2</v>
      </c>
      <c r="C12" s="78">
        <v>1.2699999999999999E-2</v>
      </c>
      <c r="D12" s="76" t="s">
        <v>70</v>
      </c>
      <c r="E12" s="77">
        <f t="shared" si="0"/>
        <v>3.7973E-4</v>
      </c>
    </row>
    <row r="13" spans="1:5" x14ac:dyDescent="0.15">
      <c r="A13" s="73" t="s">
        <v>78</v>
      </c>
      <c r="B13" s="74">
        <v>2.7400000000000001E-2</v>
      </c>
      <c r="C13" s="75">
        <v>-2.9899999999999999E-2</v>
      </c>
      <c r="D13" s="76" t="s">
        <v>70</v>
      </c>
      <c r="E13" s="77">
        <f t="shared" si="0"/>
        <v>-8.1926000000000004E-4</v>
      </c>
    </row>
    <row r="14" spans="1:5" x14ac:dyDescent="0.15">
      <c r="A14" s="73" t="s">
        <v>79</v>
      </c>
      <c r="B14" s="74">
        <v>2.7E-2</v>
      </c>
      <c r="C14" s="78">
        <v>1.8700000000000001E-2</v>
      </c>
      <c r="D14" s="76" t="s">
        <v>70</v>
      </c>
      <c r="E14" s="77">
        <f t="shared" si="0"/>
        <v>5.0490000000000008E-4</v>
      </c>
    </row>
    <row r="15" spans="1:5" x14ac:dyDescent="0.15">
      <c r="E15" s="77">
        <f t="shared" si="0"/>
        <v>0</v>
      </c>
    </row>
    <row r="16" spans="1:5" x14ac:dyDescent="0.15">
      <c r="E16" s="77">
        <f t="shared" si="0"/>
        <v>0</v>
      </c>
    </row>
    <row r="17" spans="5:5" x14ac:dyDescent="0.15">
      <c r="E17" s="77">
        <f t="shared" si="0"/>
        <v>0</v>
      </c>
    </row>
    <row r="18" spans="5:5" x14ac:dyDescent="0.15">
      <c r="E18" s="77">
        <f t="shared" si="0"/>
        <v>0</v>
      </c>
    </row>
    <row r="19" spans="5:5" x14ac:dyDescent="0.15">
      <c r="E19" s="77">
        <f t="shared" si="0"/>
        <v>0</v>
      </c>
    </row>
    <row r="20" spans="5:5" x14ac:dyDescent="0.15">
      <c r="E20" s="77">
        <f t="shared" si="0"/>
        <v>0</v>
      </c>
    </row>
    <row r="21" spans="5:5" x14ac:dyDescent="0.15">
      <c r="E21" s="77">
        <f t="shared" si="0"/>
        <v>0</v>
      </c>
    </row>
    <row r="22" spans="5:5" x14ac:dyDescent="0.15">
      <c r="E22" s="77">
        <f t="shared" si="0"/>
        <v>0</v>
      </c>
    </row>
    <row r="23" spans="5:5" x14ac:dyDescent="0.15">
      <c r="E23" s="77">
        <f t="shared" si="0"/>
        <v>0</v>
      </c>
    </row>
    <row r="24" spans="5:5" x14ac:dyDescent="0.15">
      <c r="E24" s="77">
        <f t="shared" si="0"/>
        <v>0</v>
      </c>
    </row>
    <row r="25" spans="5:5" x14ac:dyDescent="0.15">
      <c r="E25" s="77">
        <f t="shared" si="0"/>
        <v>0</v>
      </c>
    </row>
    <row r="26" spans="5:5" x14ac:dyDescent="0.15">
      <c r="E26" s="77">
        <f t="shared" si="0"/>
        <v>0</v>
      </c>
    </row>
    <row r="27" spans="5:5" x14ac:dyDescent="0.15">
      <c r="E27" s="77">
        <f t="shared" si="0"/>
        <v>0</v>
      </c>
    </row>
    <row r="28" spans="5:5" x14ac:dyDescent="0.15">
      <c r="E28" s="77">
        <f t="shared" si="0"/>
        <v>0</v>
      </c>
    </row>
    <row r="29" spans="5:5" x14ac:dyDescent="0.15">
      <c r="E29" s="77">
        <f t="shared" si="0"/>
        <v>0</v>
      </c>
    </row>
    <row r="30" spans="5:5" x14ac:dyDescent="0.15">
      <c r="E30" s="77">
        <f t="shared" si="0"/>
        <v>0</v>
      </c>
    </row>
    <row r="31" spans="5:5" x14ac:dyDescent="0.15">
      <c r="E31" s="77">
        <f t="shared" si="0"/>
        <v>0</v>
      </c>
    </row>
    <row r="32" spans="5:5" x14ac:dyDescent="0.15">
      <c r="E32" s="77">
        <f t="shared" si="0"/>
        <v>0</v>
      </c>
    </row>
    <row r="33" spans="5:5" x14ac:dyDescent="0.15">
      <c r="E33" s="77">
        <f t="shared" si="0"/>
        <v>0</v>
      </c>
    </row>
    <row r="34" spans="5:5" x14ac:dyDescent="0.15">
      <c r="E34" s="77">
        <f t="shared" si="0"/>
        <v>0</v>
      </c>
    </row>
    <row r="35" spans="5:5" x14ac:dyDescent="0.15">
      <c r="E35" s="77">
        <f t="shared" si="0"/>
        <v>0</v>
      </c>
    </row>
    <row r="36" spans="5:5" x14ac:dyDescent="0.15">
      <c r="E36" s="77">
        <f t="shared" si="0"/>
        <v>0</v>
      </c>
    </row>
    <row r="37" spans="5:5" x14ac:dyDescent="0.15">
      <c r="E37" s="77">
        <f t="shared" si="0"/>
        <v>0</v>
      </c>
    </row>
    <row r="38" spans="5:5" x14ac:dyDescent="0.15">
      <c r="E38" s="77">
        <f t="shared" si="0"/>
        <v>0</v>
      </c>
    </row>
    <row r="39" spans="5:5" x14ac:dyDescent="0.15">
      <c r="E39" s="77">
        <f t="shared" si="0"/>
        <v>0</v>
      </c>
    </row>
    <row r="40" spans="5:5" x14ac:dyDescent="0.15">
      <c r="E40" s="77">
        <f t="shared" si="0"/>
        <v>0</v>
      </c>
    </row>
    <row r="41" spans="5:5" x14ac:dyDescent="0.15">
      <c r="E41" s="77">
        <f t="shared" si="0"/>
        <v>0</v>
      </c>
    </row>
    <row r="42" spans="5:5" x14ac:dyDescent="0.15">
      <c r="E42" s="77">
        <f t="shared" si="0"/>
        <v>0</v>
      </c>
    </row>
    <row r="43" spans="5:5" x14ac:dyDescent="0.15">
      <c r="E43" s="77">
        <f t="shared" si="0"/>
        <v>0</v>
      </c>
    </row>
    <row r="44" spans="5:5" x14ac:dyDescent="0.15">
      <c r="E44" s="77">
        <f t="shared" si="0"/>
        <v>0</v>
      </c>
    </row>
    <row r="45" spans="5:5" x14ac:dyDescent="0.15">
      <c r="E45" s="77">
        <f t="shared" si="0"/>
        <v>0</v>
      </c>
    </row>
    <row r="46" spans="5:5" x14ac:dyDescent="0.15">
      <c r="E46" s="77">
        <f t="shared" si="0"/>
        <v>0</v>
      </c>
    </row>
  </sheetData>
  <mergeCells count="2">
    <mergeCell ref="A2:B2"/>
    <mergeCell ref="A1:E1"/>
  </mergeCells>
  <phoneticPr fontId="1" type="noConversion"/>
  <hyperlinks>
    <hyperlink ref="A5" r:id="rId1" tooltip="科大讯飞" display="http://quote.eastmoney.com/unify/r/0.002230"/>
    <hyperlink ref="D5" r:id="rId2" display="https://fund.eastmoney.com/ba/interface/GetList.aspx?code=0.002230"/>
    <hyperlink ref="A6" r:id="rId3" tooltip="中国软件" display="http://quote.eastmoney.com/unify/r/1.600536"/>
    <hyperlink ref="D6" r:id="rId4" display="https://fund.eastmoney.com/ba/interface/GetList.aspx?code=1.600536"/>
    <hyperlink ref="A7" r:id="rId5" tooltip="通富微电" display="http://quote.eastmoney.com/unify/r/0.002156"/>
    <hyperlink ref="D7" r:id="rId6" display="https://fund.eastmoney.com/ba/interface/GetList.aspx?code=0.002156"/>
    <hyperlink ref="A8" r:id="rId7" tooltip="寒武纪-U" display="http://quote.eastmoney.com/unify/r/1.688256"/>
    <hyperlink ref="D8" r:id="rId8" display="https://fund.eastmoney.com/ba/interface/GetList.aspx?code=1.688256"/>
    <hyperlink ref="A9" r:id="rId9" tooltip="久远银海" display="http://quote.eastmoney.com/unify/r/0.002777"/>
    <hyperlink ref="D9" r:id="rId10" display="https://fund.eastmoney.com/ba/interface/GetList.aspx?code=0.002777"/>
    <hyperlink ref="A10" r:id="rId11" tooltip="深科技" display="http://quote.eastmoney.com/unify/r/0.000021"/>
    <hyperlink ref="D10" r:id="rId12" display="https://fund.eastmoney.com/ba/interface/GetList.aspx?code=0.000021"/>
    <hyperlink ref="A11" r:id="rId13" tooltip="浙数文化" display="http://quote.eastmoney.com/unify/r/1.600633"/>
    <hyperlink ref="D11" r:id="rId14" display="https://fund.eastmoney.com/ba/interface/GetList.aspx?code=1.600633"/>
    <hyperlink ref="A12" r:id="rId15" tooltip="美亚柏科" display="http://quote.eastmoney.com/unify/r/0.300188"/>
    <hyperlink ref="D12" r:id="rId16" display="https://fund.eastmoney.com/ba/interface/GetList.aspx?code=0.300188"/>
    <hyperlink ref="A13" r:id="rId17" tooltip="福昕软件" display="http://quote.eastmoney.com/unify/r/1.688095"/>
    <hyperlink ref="D13" r:id="rId18" display="https://fund.eastmoney.com/ba/interface/GetList.aspx?code=1.688095"/>
    <hyperlink ref="A14" r:id="rId19" tooltip="中文在线" display="http://quote.eastmoney.com/unify/r/0.300364"/>
    <hyperlink ref="D14" r:id="rId20" display="https://fund.eastmoney.com/ba/interface/GetList.aspx?code=0.30036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27"/>
  <sheetViews>
    <sheetView workbookViewId="0">
      <selection sqref="A1:C1"/>
    </sheetView>
  </sheetViews>
  <sheetFormatPr defaultRowHeight="13.5" x14ac:dyDescent="0.15"/>
  <cols>
    <col min="1" max="1" width="13.75" customWidth="1"/>
    <col min="2" max="2" width="20.375" customWidth="1"/>
    <col min="3" max="3" width="21" customWidth="1"/>
    <col min="4" max="4" width="11.375" customWidth="1"/>
    <col min="5" max="5" width="9" customWidth="1"/>
    <col min="6" max="6" width="11" customWidth="1"/>
    <col min="7" max="7" width="28.75" customWidth="1"/>
    <col min="8" max="8" width="17.875" customWidth="1"/>
  </cols>
  <sheetData>
    <row r="1" spans="1:11" ht="27.75" customHeight="1" x14ac:dyDescent="0.15">
      <c r="A1" s="85" t="s">
        <v>37</v>
      </c>
      <c r="B1" s="85"/>
      <c r="C1" s="85"/>
      <c r="E1" s="50"/>
      <c r="F1" s="84" t="s">
        <v>48</v>
      </c>
      <c r="G1" s="84"/>
      <c r="H1" s="84"/>
      <c r="I1" s="50"/>
      <c r="J1" s="50"/>
    </row>
    <row r="2" spans="1:11" s="4" customFormat="1" ht="24" customHeight="1" x14ac:dyDescent="0.15">
      <c r="A2" s="38" t="s">
        <v>18</v>
      </c>
      <c r="B2" s="40">
        <v>1.004</v>
      </c>
      <c r="C2" s="39"/>
      <c r="E2" s="51"/>
      <c r="F2" s="81" t="s">
        <v>42</v>
      </c>
      <c r="G2" s="52" t="s">
        <v>45</v>
      </c>
      <c r="H2" s="53">
        <v>0.45679999999999998</v>
      </c>
      <c r="I2" s="50"/>
      <c r="J2" s="50"/>
      <c r="K2"/>
    </row>
    <row r="3" spans="1:11" s="4" customFormat="1" ht="25.5" customHeight="1" x14ac:dyDescent="0.15">
      <c r="A3" s="38" t="s">
        <v>38</v>
      </c>
      <c r="B3" s="28">
        <v>0.05</v>
      </c>
      <c r="C3" s="39"/>
      <c r="E3" s="51"/>
      <c r="F3" s="82"/>
      <c r="G3" s="52" t="s">
        <v>46</v>
      </c>
      <c r="H3" s="54">
        <v>1.363</v>
      </c>
      <c r="I3" s="50"/>
      <c r="J3" s="50"/>
      <c r="K3"/>
    </row>
    <row r="4" spans="1:11" s="4" customFormat="1" ht="30" customHeight="1" x14ac:dyDescent="0.15">
      <c r="A4" s="39" t="s">
        <v>39</v>
      </c>
      <c r="B4" s="28">
        <v>0.05</v>
      </c>
      <c r="C4" s="39"/>
      <c r="E4" s="51"/>
      <c r="F4" s="82"/>
      <c r="G4" s="52" t="s">
        <v>47</v>
      </c>
      <c r="H4" s="54">
        <v>1.004</v>
      </c>
      <c r="I4" s="50"/>
      <c r="J4" s="50"/>
      <c r="K4"/>
    </row>
    <row r="5" spans="1:11" s="34" customFormat="1" ht="23.25" customHeight="1" x14ac:dyDescent="0.15">
      <c r="A5" s="29" t="s">
        <v>13</v>
      </c>
      <c r="B5" s="29" t="s">
        <v>40</v>
      </c>
      <c r="C5" s="29" t="s">
        <v>35</v>
      </c>
      <c r="E5" s="55"/>
      <c r="F5" s="83"/>
      <c r="G5" s="52" t="s">
        <v>41</v>
      </c>
      <c r="H5" s="53">
        <f>(H4-H3)/H3</f>
        <v>-0.26338958180484223</v>
      </c>
      <c r="I5" s="50"/>
      <c r="J5" s="50"/>
      <c r="K5"/>
    </row>
    <row r="6" spans="1:11" ht="24" customHeight="1" x14ac:dyDescent="0.15">
      <c r="A6" s="35" t="s">
        <v>33</v>
      </c>
      <c r="B6" s="36">
        <f t="shared" ref="B6:B22" si="0">(C6-$B$2)/$B$2</f>
        <v>0.47745544378906307</v>
      </c>
      <c r="C6" s="37">
        <f t="shared" ref="C6:C12" si="1">C7*(1+$B$3)</f>
        <v>1.4833652655642193</v>
      </c>
      <c r="E6" s="50"/>
      <c r="F6" s="52" t="s">
        <v>43</v>
      </c>
      <c r="G6" s="52" t="s">
        <v>44</v>
      </c>
      <c r="H6" s="57">
        <f>H4/(1+H5)*(1-H2)</f>
        <v>0.74038159999999986</v>
      </c>
      <c r="I6" s="50"/>
      <c r="J6" s="50"/>
    </row>
    <row r="7" spans="1:11" ht="18.95" customHeight="1" x14ac:dyDescent="0.15">
      <c r="A7" s="35" t="s">
        <v>34</v>
      </c>
      <c r="B7" s="36">
        <f t="shared" si="0"/>
        <v>0.4071004226562504</v>
      </c>
      <c r="C7" s="37">
        <f t="shared" si="1"/>
        <v>1.4127288243468754</v>
      </c>
      <c r="E7" s="50"/>
      <c r="F7" s="50"/>
      <c r="G7" s="50"/>
      <c r="H7" s="50"/>
      <c r="I7" s="50"/>
      <c r="J7" s="50"/>
    </row>
    <row r="8" spans="1:11" ht="18.95" customHeight="1" x14ac:dyDescent="0.15">
      <c r="A8" s="35" t="s">
        <v>28</v>
      </c>
      <c r="B8" s="36">
        <f t="shared" si="0"/>
        <v>0.34009564062500036</v>
      </c>
      <c r="C8" s="37">
        <f t="shared" si="1"/>
        <v>1.3454560231875003</v>
      </c>
      <c r="E8" s="50"/>
      <c r="F8" s="50"/>
      <c r="G8" s="50"/>
      <c r="H8" s="50"/>
      <c r="I8" s="50"/>
      <c r="J8" s="50"/>
    </row>
    <row r="9" spans="1:11" ht="18.95" customHeight="1" x14ac:dyDescent="0.15">
      <c r="A9" s="35" t="s">
        <v>29</v>
      </c>
      <c r="B9" s="36">
        <f t="shared" si="0"/>
        <v>0.2762815625000003</v>
      </c>
      <c r="C9" s="37">
        <f t="shared" si="1"/>
        <v>1.2813866887500003</v>
      </c>
      <c r="E9" s="50"/>
      <c r="F9" s="50"/>
      <c r="G9" s="50"/>
      <c r="H9" s="50"/>
      <c r="I9" s="50"/>
      <c r="J9" s="50"/>
    </row>
    <row r="10" spans="1:11" ht="18.95" customHeight="1" x14ac:dyDescent="0.15">
      <c r="A10" s="35" t="s">
        <v>30</v>
      </c>
      <c r="B10" s="36">
        <f t="shared" si="0"/>
        <v>0.21550625000000023</v>
      </c>
      <c r="C10" s="37">
        <f t="shared" si="1"/>
        <v>1.2203682750000002</v>
      </c>
      <c r="E10" s="50"/>
      <c r="F10" s="50"/>
      <c r="G10" s="50"/>
      <c r="H10" s="50"/>
      <c r="I10" s="50"/>
      <c r="J10" s="50"/>
    </row>
    <row r="11" spans="1:11" ht="18.95" customHeight="1" x14ac:dyDescent="0.15">
      <c r="A11" s="35" t="s">
        <v>31</v>
      </c>
      <c r="B11" s="36">
        <f t="shared" si="0"/>
        <v>0.1576250000000001</v>
      </c>
      <c r="C11" s="37">
        <f t="shared" si="1"/>
        <v>1.1622555000000001</v>
      </c>
      <c r="E11" s="50"/>
      <c r="F11" s="50"/>
      <c r="G11" s="50"/>
      <c r="H11" s="50"/>
      <c r="I11" s="50"/>
      <c r="J11" s="50"/>
    </row>
    <row r="12" spans="1:11" ht="18.95" customHeight="1" x14ac:dyDescent="0.15">
      <c r="A12" s="35" t="s">
        <v>32</v>
      </c>
      <c r="B12" s="36">
        <f t="shared" si="0"/>
        <v>0.10250000000000006</v>
      </c>
      <c r="C12" s="37">
        <f t="shared" si="1"/>
        <v>1.1069100000000001</v>
      </c>
      <c r="E12" s="50"/>
      <c r="F12" s="50"/>
      <c r="G12" s="50"/>
      <c r="H12" s="50"/>
      <c r="I12" s="50"/>
      <c r="J12" s="50"/>
    </row>
    <row r="13" spans="1:11" ht="18.95" customHeight="1" x14ac:dyDescent="0.15">
      <c r="A13" s="35" t="s">
        <v>20</v>
      </c>
      <c r="B13" s="36">
        <f t="shared" si="0"/>
        <v>5.0000000000000024E-2</v>
      </c>
      <c r="C13" s="37">
        <f>C14*(1+$B$3)</f>
        <v>1.0542</v>
      </c>
      <c r="E13" s="50"/>
      <c r="F13" s="50"/>
      <c r="G13" s="50"/>
      <c r="H13" s="50"/>
      <c r="I13" s="50"/>
      <c r="J13" s="50"/>
    </row>
    <row r="14" spans="1:11" ht="18.95" customHeight="1" x14ac:dyDescent="0.15">
      <c r="A14" s="27" t="s">
        <v>18</v>
      </c>
      <c r="B14" s="32">
        <f t="shared" si="0"/>
        <v>0</v>
      </c>
      <c r="C14" s="27">
        <f>B2</f>
        <v>1.004</v>
      </c>
      <c r="E14" s="50"/>
      <c r="F14" s="50"/>
      <c r="G14" s="50"/>
      <c r="H14" s="50"/>
      <c r="I14" s="50"/>
      <c r="J14" s="50"/>
    </row>
    <row r="15" spans="1:11" ht="18.95" customHeight="1" x14ac:dyDescent="0.15">
      <c r="A15" s="33" t="s">
        <v>21</v>
      </c>
      <c r="B15" s="30">
        <f t="shared" si="0"/>
        <v>-5.0000000000000024E-2</v>
      </c>
      <c r="C15" s="31">
        <f>C14*(1-$B$4)</f>
        <v>0.95379999999999998</v>
      </c>
      <c r="E15" s="50"/>
      <c r="F15" s="50"/>
      <c r="G15" s="50"/>
      <c r="H15" s="50"/>
      <c r="I15" s="50"/>
      <c r="J15" s="50"/>
    </row>
    <row r="16" spans="1:11" ht="18.95" customHeight="1" x14ac:dyDescent="0.15">
      <c r="A16" s="33" t="s">
        <v>22</v>
      </c>
      <c r="B16" s="30">
        <f t="shared" si="0"/>
        <v>-9.7500000000000031E-2</v>
      </c>
      <c r="C16" s="31">
        <f t="shared" ref="C16:C22" si="2">C15*(1-$B$4)</f>
        <v>0.90610999999999997</v>
      </c>
      <c r="E16" s="50"/>
      <c r="F16" s="50"/>
      <c r="G16" s="50"/>
      <c r="H16" s="50"/>
      <c r="I16" s="50"/>
      <c r="J16" s="50"/>
    </row>
    <row r="17" spans="1:10" ht="18.95" customHeight="1" x14ac:dyDescent="0.15">
      <c r="A17" s="33" t="s">
        <v>23</v>
      </c>
      <c r="B17" s="30">
        <f t="shared" si="0"/>
        <v>-0.14262500000000003</v>
      </c>
      <c r="C17" s="31">
        <f t="shared" si="2"/>
        <v>0.86080449999999997</v>
      </c>
      <c r="E17" s="50"/>
      <c r="F17" s="50"/>
      <c r="G17" s="50"/>
      <c r="H17" s="50"/>
      <c r="I17" s="50"/>
      <c r="J17" s="50"/>
    </row>
    <row r="18" spans="1:10" ht="18.95" customHeight="1" x14ac:dyDescent="0.15">
      <c r="A18" s="33" t="s">
        <v>24</v>
      </c>
      <c r="B18" s="30">
        <f t="shared" si="0"/>
        <v>-0.18549375000000007</v>
      </c>
      <c r="C18" s="31">
        <f t="shared" si="2"/>
        <v>0.81776427499999993</v>
      </c>
      <c r="E18" s="50"/>
      <c r="F18" s="50"/>
      <c r="G18" s="50"/>
      <c r="H18" s="50"/>
      <c r="I18" s="50"/>
      <c r="J18" s="50"/>
    </row>
    <row r="19" spans="1:10" ht="18.95" customHeight="1" x14ac:dyDescent="0.15">
      <c r="A19" s="33" t="s">
        <v>25</v>
      </c>
      <c r="B19" s="30">
        <f t="shared" si="0"/>
        <v>-0.22621906250000015</v>
      </c>
      <c r="C19" s="31">
        <f t="shared" si="2"/>
        <v>0.77687606124999986</v>
      </c>
      <c r="E19" s="56"/>
      <c r="F19" s="50"/>
      <c r="G19" s="50"/>
      <c r="H19" s="50"/>
      <c r="I19" s="50"/>
      <c r="J19" s="50"/>
    </row>
    <row r="20" spans="1:10" ht="18.95" customHeight="1" x14ac:dyDescent="0.15">
      <c r="A20" s="33" t="s">
        <v>26</v>
      </c>
      <c r="B20" s="30">
        <f t="shared" si="0"/>
        <v>-0.26490810937500014</v>
      </c>
      <c r="C20" s="31">
        <f t="shared" si="2"/>
        <v>0.73803225818749985</v>
      </c>
    </row>
    <row r="21" spans="1:10" ht="18.95" customHeight="1" x14ac:dyDescent="0.15">
      <c r="A21" s="33" t="s">
        <v>27</v>
      </c>
      <c r="B21" s="30">
        <f t="shared" si="0"/>
        <v>-0.30166270390625016</v>
      </c>
      <c r="C21" s="31">
        <f t="shared" si="2"/>
        <v>0.70113064527812485</v>
      </c>
    </row>
    <row r="22" spans="1:10" ht="18.95" customHeight="1" x14ac:dyDescent="0.15">
      <c r="A22" s="33" t="s">
        <v>36</v>
      </c>
      <c r="B22" s="30">
        <f t="shared" si="0"/>
        <v>-0.33657956871093764</v>
      </c>
      <c r="C22" s="31">
        <f t="shared" si="2"/>
        <v>0.66607411301421859</v>
      </c>
    </row>
    <row r="25" spans="1:10" ht="30" customHeight="1" x14ac:dyDescent="0.15"/>
    <row r="26" spans="1:10" ht="30" customHeight="1" x14ac:dyDescent="0.15"/>
    <row r="27" spans="1:10" ht="30" customHeight="1" x14ac:dyDescent="0.15"/>
  </sheetData>
  <mergeCells count="3">
    <mergeCell ref="F2:F5"/>
    <mergeCell ref="F1:H1"/>
    <mergeCell ref="A1:C1"/>
  </mergeCells>
  <phoneticPr fontId="1" type="noConversion"/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B1" workbookViewId="0">
      <selection activeCell="N14" sqref="N14"/>
    </sheetView>
  </sheetViews>
  <sheetFormatPr defaultRowHeight="13.5" x14ac:dyDescent="0.15"/>
  <cols>
    <col min="1" max="1" width="9.125" customWidth="1"/>
    <col min="2" max="2" width="15" customWidth="1"/>
    <col min="3" max="3" width="10.5" bestFit="1" customWidth="1"/>
    <col min="4" max="4" width="9.25" customWidth="1"/>
    <col min="5" max="5" width="10.5" bestFit="1" customWidth="1"/>
    <col min="6" max="6" width="9.75" bestFit="1" customWidth="1"/>
    <col min="8" max="8" width="14" customWidth="1"/>
    <col min="10" max="10" width="11.125" customWidth="1"/>
  </cols>
  <sheetData>
    <row r="1" spans="1:10" ht="32.25" customHeight="1" x14ac:dyDescent="0.15">
      <c r="A1" s="88" t="s">
        <v>19</v>
      </c>
      <c r="B1" s="88"/>
      <c r="C1" s="88"/>
      <c r="D1" s="88"/>
      <c r="E1" s="88"/>
      <c r="F1" s="88"/>
      <c r="G1" s="88"/>
      <c r="H1" s="88"/>
      <c r="I1" s="88"/>
      <c r="J1" s="88"/>
    </row>
    <row r="2" spans="1:10" s="4" customFormat="1" ht="22.5" customHeight="1" x14ac:dyDescent="0.15">
      <c r="A2" s="89" t="s">
        <v>10</v>
      </c>
      <c r="B2" s="89"/>
      <c r="C2" s="14">
        <v>0.93899999999999995</v>
      </c>
      <c r="D2" s="90" t="s">
        <v>11</v>
      </c>
      <c r="E2" s="90"/>
      <c r="F2" s="41">
        <v>5.0000000000000001E-3</v>
      </c>
      <c r="G2" s="90" t="s">
        <v>9</v>
      </c>
      <c r="H2" s="90"/>
      <c r="I2" s="14">
        <v>2000</v>
      </c>
      <c r="J2" s="15"/>
    </row>
    <row r="3" spans="1:10" x14ac:dyDescent="0.15">
      <c r="A3" s="8" t="s">
        <v>13</v>
      </c>
      <c r="B3" s="8" t="s">
        <v>12</v>
      </c>
      <c r="C3" s="8" t="s">
        <v>0</v>
      </c>
      <c r="D3" s="8" t="s">
        <v>2</v>
      </c>
      <c r="E3" s="8" t="s">
        <v>1</v>
      </c>
      <c r="F3" s="8" t="s">
        <v>3</v>
      </c>
      <c r="G3" s="8" t="s">
        <v>5</v>
      </c>
      <c r="H3" s="8" t="s">
        <v>4</v>
      </c>
      <c r="I3" s="9" t="s">
        <v>8</v>
      </c>
      <c r="J3" s="8" t="s">
        <v>7</v>
      </c>
    </row>
    <row r="4" spans="1:10" x14ac:dyDescent="0.15">
      <c r="A4" s="10">
        <v>1</v>
      </c>
      <c r="B4" s="42">
        <f t="shared" ref="B4:B11" si="0">(C4-$C$2)/$C$2</f>
        <v>0</v>
      </c>
      <c r="C4" s="47">
        <f>C2</f>
        <v>0.93899999999999995</v>
      </c>
      <c r="D4" s="47">
        <f t="shared" ref="D4:D11" si="1">C4*(1+$F$2)</f>
        <v>0.94369499999999984</v>
      </c>
      <c r="E4" s="16">
        <f t="shared" ref="E4:E11" si="2">$I$2</f>
        <v>2000</v>
      </c>
      <c r="F4" s="22">
        <f t="shared" ref="F4:F11" si="3">E4/C4</f>
        <v>2129.9254526091586</v>
      </c>
      <c r="G4" s="10">
        <f t="shared" ref="G4:G11" si="4">$I$2</f>
        <v>2000</v>
      </c>
      <c r="H4" s="11">
        <f t="shared" ref="H4:H11" si="5">G4/D4</f>
        <v>2119.3288085663276</v>
      </c>
      <c r="I4" s="11">
        <f t="shared" ref="I4:I11" si="6">F4-H4</f>
        <v>10.596644042831031</v>
      </c>
      <c r="J4" s="45">
        <f t="shared" ref="J4:J11" si="7">$F$2</f>
        <v>5.0000000000000001E-3</v>
      </c>
    </row>
    <row r="5" spans="1:10" x14ac:dyDescent="0.15">
      <c r="A5" s="10">
        <v>2</v>
      </c>
      <c r="B5" s="42">
        <f t="shared" si="0"/>
        <v>-5.0000000000000053E-3</v>
      </c>
      <c r="C5" s="47">
        <f t="shared" ref="C5:C11" si="8">C4*(1-$F$2)</f>
        <v>0.93430499999999994</v>
      </c>
      <c r="D5" s="47">
        <f t="shared" si="1"/>
        <v>0.93897652499999984</v>
      </c>
      <c r="E5" s="16">
        <f t="shared" si="2"/>
        <v>2000</v>
      </c>
      <c r="F5" s="22">
        <f t="shared" si="3"/>
        <v>2140.6285955870944</v>
      </c>
      <c r="G5" s="10">
        <f t="shared" si="4"/>
        <v>2000</v>
      </c>
      <c r="H5" s="11">
        <f t="shared" si="5"/>
        <v>2129.9787020767108</v>
      </c>
      <c r="I5" s="11">
        <f t="shared" si="6"/>
        <v>10.649893510383663</v>
      </c>
      <c r="J5" s="45">
        <f t="shared" si="7"/>
        <v>5.0000000000000001E-3</v>
      </c>
    </row>
    <row r="6" spans="1:10" x14ac:dyDescent="0.15">
      <c r="A6" s="10">
        <v>3</v>
      </c>
      <c r="B6" s="42">
        <f>(C6-$C$2)/$C$2</f>
        <v>-9.9750000000000151E-3</v>
      </c>
      <c r="C6" s="47">
        <f>C5*(1-$F$2)</f>
        <v>0.92963347499999993</v>
      </c>
      <c r="D6" s="47">
        <f t="shared" si="1"/>
        <v>0.93428164237499978</v>
      </c>
      <c r="E6" s="16">
        <f t="shared" si="2"/>
        <v>2000</v>
      </c>
      <c r="F6" s="22">
        <f t="shared" si="3"/>
        <v>2151.3855232031096</v>
      </c>
      <c r="G6" s="10">
        <f t="shared" si="4"/>
        <v>2000</v>
      </c>
      <c r="H6" s="11">
        <f t="shared" si="5"/>
        <v>2140.6821126399109</v>
      </c>
      <c r="I6" s="11">
        <f t="shared" si="6"/>
        <v>10.703410563198759</v>
      </c>
      <c r="J6" s="45">
        <f t="shared" si="7"/>
        <v>5.0000000000000001E-3</v>
      </c>
    </row>
    <row r="7" spans="1:10" x14ac:dyDescent="0.15">
      <c r="A7" s="10">
        <v>4</v>
      </c>
      <c r="B7" s="42">
        <f t="shared" si="0"/>
        <v>-1.492512499999997E-2</v>
      </c>
      <c r="C7" s="47">
        <f t="shared" si="8"/>
        <v>0.92498530762499998</v>
      </c>
      <c r="D7" s="47">
        <f t="shared" si="1"/>
        <v>0.92961023416312483</v>
      </c>
      <c r="E7" s="16">
        <f t="shared" si="2"/>
        <v>2000</v>
      </c>
      <c r="F7" s="22">
        <f t="shared" si="3"/>
        <v>2162.1965057317684</v>
      </c>
      <c r="G7" s="10">
        <f t="shared" si="4"/>
        <v>2000</v>
      </c>
      <c r="H7" s="11">
        <f t="shared" si="5"/>
        <v>2151.4393091858396</v>
      </c>
      <c r="I7" s="11">
        <f t="shared" si="6"/>
        <v>10.757196545928764</v>
      </c>
      <c r="J7" s="45">
        <f t="shared" si="7"/>
        <v>5.0000000000000001E-3</v>
      </c>
    </row>
    <row r="8" spans="1:10" x14ac:dyDescent="0.15">
      <c r="A8" s="10">
        <v>5</v>
      </c>
      <c r="B8" s="42">
        <f t="shared" si="0"/>
        <v>-1.9850499374999931E-2</v>
      </c>
      <c r="C8" s="47">
        <f t="shared" si="8"/>
        <v>0.92036038108687501</v>
      </c>
      <c r="D8" s="47">
        <f t="shared" si="1"/>
        <v>0.92496218299230926</v>
      </c>
      <c r="E8" s="16">
        <f t="shared" si="2"/>
        <v>2000</v>
      </c>
      <c r="F8" s="22">
        <f t="shared" si="3"/>
        <v>2173.0618148057974</v>
      </c>
      <c r="G8" s="10">
        <f t="shared" si="4"/>
        <v>2000</v>
      </c>
      <c r="H8" s="11">
        <f t="shared" si="5"/>
        <v>2162.2505619958188</v>
      </c>
      <c r="I8" s="11">
        <f t="shared" si="6"/>
        <v>10.811252809978669</v>
      </c>
      <c r="J8" s="45">
        <f t="shared" si="7"/>
        <v>5.0000000000000001E-3</v>
      </c>
    </row>
    <row r="9" spans="1:10" x14ac:dyDescent="0.15">
      <c r="A9" s="10">
        <v>6</v>
      </c>
      <c r="B9" s="42">
        <f t="shared" si="0"/>
        <v>-2.4751246878124911E-2</v>
      </c>
      <c r="C9" s="47">
        <f t="shared" si="8"/>
        <v>0.91575857918144066</v>
      </c>
      <c r="D9" s="47">
        <f t="shared" si="1"/>
        <v>0.92033737207734778</v>
      </c>
      <c r="E9" s="16">
        <f t="shared" si="2"/>
        <v>2000</v>
      </c>
      <c r="F9" s="22">
        <f t="shared" si="3"/>
        <v>2183.9817234229122</v>
      </c>
      <c r="G9" s="10">
        <f t="shared" si="4"/>
        <v>2000</v>
      </c>
      <c r="H9" s="11">
        <f t="shared" si="5"/>
        <v>2173.1161427093652</v>
      </c>
      <c r="I9" s="11">
        <f t="shared" si="6"/>
        <v>10.865580713546933</v>
      </c>
      <c r="J9" s="45">
        <f t="shared" si="7"/>
        <v>5.0000000000000001E-3</v>
      </c>
    </row>
    <row r="10" spans="1:10" x14ac:dyDescent="0.15">
      <c r="A10" s="10">
        <v>7</v>
      </c>
      <c r="B10" s="42">
        <f t="shared" si="0"/>
        <v>-2.9627490643734319E-2</v>
      </c>
      <c r="C10" s="47">
        <f t="shared" si="8"/>
        <v>0.91117978628553342</v>
      </c>
      <c r="D10" s="47">
        <f t="shared" si="1"/>
        <v>0.91573568521696103</v>
      </c>
      <c r="E10" s="16">
        <f t="shared" si="2"/>
        <v>2000</v>
      </c>
      <c r="F10" s="22">
        <f t="shared" si="3"/>
        <v>2194.9565059526753</v>
      </c>
      <c r="G10" s="10">
        <f t="shared" si="4"/>
        <v>2000</v>
      </c>
      <c r="H10" s="11">
        <f t="shared" si="5"/>
        <v>2184.0363243310203</v>
      </c>
      <c r="I10" s="11">
        <f t="shared" si="6"/>
        <v>10.920181621655047</v>
      </c>
      <c r="J10" s="45">
        <f t="shared" si="7"/>
        <v>5.0000000000000001E-3</v>
      </c>
    </row>
    <row r="11" spans="1:10" x14ac:dyDescent="0.15">
      <c r="A11" s="12">
        <v>8</v>
      </c>
      <c r="B11" s="43">
        <f t="shared" si="0"/>
        <v>-3.4479353190515698E-2</v>
      </c>
      <c r="C11" s="48">
        <f t="shared" si="8"/>
        <v>0.90662388735410571</v>
      </c>
      <c r="D11" s="48">
        <f t="shared" si="1"/>
        <v>0.91115700679087619</v>
      </c>
      <c r="E11" s="17">
        <f t="shared" si="2"/>
        <v>2000</v>
      </c>
      <c r="F11" s="25">
        <f t="shared" si="3"/>
        <v>2205.9864381433927</v>
      </c>
      <c r="G11" s="12">
        <f t="shared" si="4"/>
        <v>2000</v>
      </c>
      <c r="H11" s="13">
        <f t="shared" si="5"/>
        <v>2195.0113812372065</v>
      </c>
      <c r="I11" s="13">
        <f t="shared" si="6"/>
        <v>10.975056906186182</v>
      </c>
      <c r="J11" s="46">
        <f t="shared" si="7"/>
        <v>5.0000000000000001E-3</v>
      </c>
    </row>
    <row r="12" spans="1:10" ht="18.75" customHeight="1" x14ac:dyDescent="0.15">
      <c r="A12" s="87" t="s">
        <v>14</v>
      </c>
      <c r="B12" s="87"/>
      <c r="C12" s="87"/>
      <c r="D12" s="87"/>
      <c r="E12" s="18">
        <f>SUM(E4:E11)</f>
        <v>16000</v>
      </c>
      <c r="F12" s="1"/>
      <c r="G12" s="1"/>
      <c r="H12" s="1"/>
      <c r="I12" s="1"/>
      <c r="J12" s="1"/>
    </row>
    <row r="13" spans="1:10" x14ac:dyDescent="0.15">
      <c r="I13" s="3"/>
      <c r="J13" s="2"/>
    </row>
    <row r="15" spans="1:10" ht="37.5" customHeight="1" x14ac:dyDescent="0.15">
      <c r="A15" s="88" t="s">
        <v>15</v>
      </c>
      <c r="B15" s="88"/>
      <c r="C15" s="88"/>
      <c r="D15" s="88"/>
      <c r="E15" s="88"/>
      <c r="F15" s="88"/>
      <c r="G15" s="88"/>
      <c r="H15" s="88"/>
      <c r="I15" s="88"/>
      <c r="J15" s="88"/>
    </row>
    <row r="16" spans="1:10" s="4" customFormat="1" ht="22.5" customHeight="1" x14ac:dyDescent="0.15">
      <c r="A16" s="89" t="s">
        <v>10</v>
      </c>
      <c r="B16" s="89"/>
      <c r="C16" s="14">
        <v>1</v>
      </c>
      <c r="D16" s="90" t="s">
        <v>11</v>
      </c>
      <c r="E16" s="90"/>
      <c r="F16" s="41">
        <v>0.15</v>
      </c>
      <c r="G16" s="90" t="s">
        <v>9</v>
      </c>
      <c r="H16" s="90"/>
      <c r="I16" s="14">
        <v>10000</v>
      </c>
      <c r="J16" s="15"/>
    </row>
    <row r="17" spans="1:10" s="4" customFormat="1" ht="22.5" customHeight="1" x14ac:dyDescent="0.15">
      <c r="A17" s="20"/>
      <c r="B17" s="20"/>
      <c r="C17" s="5"/>
      <c r="D17" s="26"/>
      <c r="E17" s="26"/>
      <c r="F17" s="6"/>
      <c r="G17" s="86" t="s">
        <v>17</v>
      </c>
      <c r="H17" s="86"/>
      <c r="I17" s="6">
        <v>0.1</v>
      </c>
      <c r="J17" s="7"/>
    </row>
    <row r="18" spans="1:10" x14ac:dyDescent="0.15">
      <c r="A18" s="19" t="s">
        <v>13</v>
      </c>
      <c r="B18" s="19" t="s">
        <v>12</v>
      </c>
      <c r="C18" s="19" t="s">
        <v>0</v>
      </c>
      <c r="D18" s="19" t="s">
        <v>2</v>
      </c>
      <c r="E18" s="19" t="s">
        <v>1</v>
      </c>
      <c r="F18" s="19" t="s">
        <v>3</v>
      </c>
      <c r="G18" s="19" t="s">
        <v>5</v>
      </c>
      <c r="H18" s="19" t="s">
        <v>4</v>
      </c>
      <c r="I18" s="23" t="s">
        <v>6</v>
      </c>
      <c r="J18" s="19" t="s">
        <v>7</v>
      </c>
    </row>
    <row r="19" spans="1:10" x14ac:dyDescent="0.15">
      <c r="A19" s="16">
        <v>1</v>
      </c>
      <c r="B19" s="44">
        <f>(C19-$C$16)/$C$16</f>
        <v>0</v>
      </c>
      <c r="C19" s="24">
        <f>C16</f>
        <v>1</v>
      </c>
      <c r="D19" s="49">
        <f>C19*(1+$F$16)</f>
        <v>1.1499999999999999</v>
      </c>
      <c r="E19" s="16">
        <f>$I$16</f>
        <v>10000</v>
      </c>
      <c r="F19" s="22">
        <f>E19/C19</f>
        <v>10000</v>
      </c>
      <c r="G19" s="16">
        <f>D19*H19</f>
        <v>11500</v>
      </c>
      <c r="H19" s="22">
        <f>F19</f>
        <v>10000</v>
      </c>
      <c r="I19" s="22">
        <f>G19-E19</f>
        <v>1500</v>
      </c>
      <c r="J19" s="45">
        <f>$F$16</f>
        <v>0.15</v>
      </c>
    </row>
    <row r="20" spans="1:10" x14ac:dyDescent="0.15">
      <c r="A20" s="16">
        <v>2</v>
      </c>
      <c r="B20" s="44">
        <f t="shared" ref="B20:B21" si="9">(C20-$C$16)/$C$16</f>
        <v>-0.15000000000000002</v>
      </c>
      <c r="C20" s="24">
        <f>C19*(1-$F$16)</f>
        <v>0.85</v>
      </c>
      <c r="D20" s="49">
        <f>C20*(1+$F$16)</f>
        <v>0.97749999999999992</v>
      </c>
      <c r="E20" s="16">
        <f>E19*(1+$I$17)</f>
        <v>11000</v>
      </c>
      <c r="F20" s="22">
        <f>E20/C20</f>
        <v>12941.176470588236</v>
      </c>
      <c r="G20" s="16">
        <f t="shared" ref="G20:G21" si="10">D20*H20</f>
        <v>12650</v>
      </c>
      <c r="H20" s="22">
        <f t="shared" ref="H20:H21" si="11">F20</f>
        <v>12941.176470588236</v>
      </c>
      <c r="I20" s="22">
        <f t="shared" ref="I20:I21" si="12">G20-E20</f>
        <v>1650</v>
      </c>
      <c r="J20" s="45">
        <f t="shared" ref="J20:J21" si="13">$F$16</f>
        <v>0.15</v>
      </c>
    </row>
    <row r="21" spans="1:10" x14ac:dyDescent="0.15">
      <c r="A21" s="16">
        <v>3</v>
      </c>
      <c r="B21" s="44">
        <f t="shared" si="9"/>
        <v>-0.27750000000000008</v>
      </c>
      <c r="C21" s="24">
        <f>C20*(1-$F$16)</f>
        <v>0.72249999999999992</v>
      </c>
      <c r="D21" s="49">
        <f t="shared" ref="D21" si="14">C21*(1+$F$16)</f>
        <v>0.83087499999999981</v>
      </c>
      <c r="E21" s="16">
        <f>E20*(1+$I$17)</f>
        <v>12100.000000000002</v>
      </c>
      <c r="F21" s="22">
        <f t="shared" ref="F21" si="15">E21/C21</f>
        <v>16747.404844290661</v>
      </c>
      <c r="G21" s="16">
        <f t="shared" si="10"/>
        <v>13915</v>
      </c>
      <c r="H21" s="22">
        <f t="shared" si="11"/>
        <v>16747.404844290661</v>
      </c>
      <c r="I21" s="22">
        <f t="shared" si="12"/>
        <v>1814.9999999999982</v>
      </c>
      <c r="J21" s="45">
        <f t="shared" si="13"/>
        <v>0.15</v>
      </c>
    </row>
    <row r="22" spans="1:10" ht="18.75" customHeight="1" x14ac:dyDescent="0.15">
      <c r="A22" s="87" t="s">
        <v>14</v>
      </c>
      <c r="B22" s="87"/>
      <c r="C22" s="87"/>
      <c r="D22" s="87"/>
      <c r="E22" s="18">
        <f>SUM(E19:E21)</f>
        <v>33100</v>
      </c>
      <c r="F22" s="1"/>
      <c r="G22" s="1"/>
      <c r="H22" s="1"/>
      <c r="I22" s="1"/>
      <c r="J22" s="1"/>
    </row>
    <row r="23" spans="1:10" ht="23.25" customHeight="1" x14ac:dyDescent="0.15"/>
    <row r="24" spans="1:10" ht="37.5" customHeight="1" x14ac:dyDescent="0.15">
      <c r="A24" s="88" t="s">
        <v>16</v>
      </c>
      <c r="B24" s="88"/>
      <c r="C24" s="88"/>
      <c r="D24" s="88"/>
      <c r="E24" s="88"/>
      <c r="F24" s="88"/>
      <c r="G24" s="88"/>
      <c r="H24" s="88"/>
      <c r="I24" s="88"/>
      <c r="J24" s="88"/>
    </row>
    <row r="25" spans="1:10" s="4" customFormat="1" ht="22.5" customHeight="1" x14ac:dyDescent="0.15">
      <c r="A25" s="89" t="s">
        <v>10</v>
      </c>
      <c r="B25" s="89"/>
      <c r="C25" s="14">
        <v>1</v>
      </c>
      <c r="D25" s="90" t="s">
        <v>11</v>
      </c>
      <c r="E25" s="90"/>
      <c r="F25" s="41">
        <v>0.3</v>
      </c>
      <c r="G25" s="90" t="s">
        <v>9</v>
      </c>
      <c r="H25" s="90"/>
      <c r="I25" s="14">
        <v>10000</v>
      </c>
      <c r="J25" s="15"/>
    </row>
    <row r="26" spans="1:10" s="4" customFormat="1" ht="22.5" customHeight="1" x14ac:dyDescent="0.15">
      <c r="A26" s="20"/>
      <c r="B26" s="20"/>
      <c r="C26" s="5"/>
      <c r="D26" s="21"/>
      <c r="E26" s="21"/>
      <c r="F26" s="6"/>
      <c r="G26" s="86" t="s">
        <v>17</v>
      </c>
      <c r="H26" s="86"/>
      <c r="I26" s="6">
        <v>0.1</v>
      </c>
      <c r="J26" s="7"/>
    </row>
    <row r="27" spans="1:10" x14ac:dyDescent="0.15">
      <c r="A27" s="19" t="s">
        <v>13</v>
      </c>
      <c r="B27" s="19" t="s">
        <v>12</v>
      </c>
      <c r="C27" s="19" t="s">
        <v>0</v>
      </c>
      <c r="D27" s="19" t="s">
        <v>2</v>
      </c>
      <c r="E27" s="19" t="s">
        <v>1</v>
      </c>
      <c r="F27" s="19" t="s">
        <v>3</v>
      </c>
      <c r="G27" s="19" t="s">
        <v>5</v>
      </c>
      <c r="H27" s="19" t="s">
        <v>4</v>
      </c>
      <c r="I27" s="23" t="s">
        <v>6</v>
      </c>
      <c r="J27" s="19" t="s">
        <v>7</v>
      </c>
    </row>
    <row r="28" spans="1:10" x14ac:dyDescent="0.15">
      <c r="A28" s="16">
        <v>1</v>
      </c>
      <c r="B28" s="44">
        <f>(C28-$C$25)/$C$25</f>
        <v>0</v>
      </c>
      <c r="C28" s="24">
        <f>C25</f>
        <v>1</v>
      </c>
      <c r="D28" s="24">
        <f>C28*(1+$F$25)</f>
        <v>1.3</v>
      </c>
      <c r="E28" s="16">
        <f>$I$25</f>
        <v>10000</v>
      </c>
      <c r="F28" s="22">
        <f>E28/C28</f>
        <v>10000</v>
      </c>
      <c r="G28" s="16">
        <f>D28*H28</f>
        <v>13000</v>
      </c>
      <c r="H28" s="22">
        <f>F28</f>
        <v>10000</v>
      </c>
      <c r="I28" s="22">
        <f>G28-E28</f>
        <v>3000</v>
      </c>
      <c r="J28" s="45">
        <f>$F$25</f>
        <v>0.3</v>
      </c>
    </row>
    <row r="29" spans="1:10" x14ac:dyDescent="0.15">
      <c r="A29" s="16">
        <v>2</v>
      </c>
      <c r="B29" s="44">
        <f t="shared" ref="B29" si="16">(C29-$C$25)/$C$25</f>
        <v>-0.30000000000000004</v>
      </c>
      <c r="C29" s="24">
        <f>C28*(1-$F$25)</f>
        <v>0.7</v>
      </c>
      <c r="D29" s="24">
        <f t="shared" ref="D29" si="17">C29*(1+$F$25)</f>
        <v>0.90999999999999992</v>
      </c>
      <c r="E29" s="16">
        <f>E28*(1+$I$26)</f>
        <v>11000</v>
      </c>
      <c r="F29" s="22">
        <f>E29/C29</f>
        <v>15714.285714285716</v>
      </c>
      <c r="G29" s="16">
        <f>D29*H29</f>
        <v>14300</v>
      </c>
      <c r="H29" s="22">
        <f t="shared" ref="H29" si="18">F29</f>
        <v>15714.285714285716</v>
      </c>
      <c r="I29" s="22">
        <f>G29-E29</f>
        <v>3300</v>
      </c>
      <c r="J29" s="45">
        <f t="shared" ref="J29" si="19">$F$25</f>
        <v>0.3</v>
      </c>
    </row>
    <row r="30" spans="1:10" ht="18.75" customHeight="1" x14ac:dyDescent="0.15">
      <c r="A30" s="87" t="s">
        <v>14</v>
      </c>
      <c r="B30" s="87"/>
      <c r="C30" s="87"/>
      <c r="D30" s="87"/>
      <c r="E30" s="18">
        <f>SUM(E28:E29)</f>
        <v>21000</v>
      </c>
      <c r="F30" s="1"/>
      <c r="G30" s="1"/>
      <c r="H30" s="1"/>
      <c r="I30" s="1"/>
      <c r="J30" s="1"/>
    </row>
  </sheetData>
  <mergeCells count="17">
    <mergeCell ref="A15:J15"/>
    <mergeCell ref="A16:B16"/>
    <mergeCell ref="D16:E16"/>
    <mergeCell ref="G16:H16"/>
    <mergeCell ref="A1:J1"/>
    <mergeCell ref="A12:D12"/>
    <mergeCell ref="A2:B2"/>
    <mergeCell ref="D2:E2"/>
    <mergeCell ref="G2:H2"/>
    <mergeCell ref="G26:H26"/>
    <mergeCell ref="A30:D30"/>
    <mergeCell ref="A22:D22"/>
    <mergeCell ref="G17:H17"/>
    <mergeCell ref="A24:J24"/>
    <mergeCell ref="A25:B25"/>
    <mergeCell ref="D25:E25"/>
    <mergeCell ref="G25:H25"/>
  </mergeCells>
  <phoneticPr fontId="1" type="noConversion"/>
  <pageMargins left="0.7" right="0.7" top="0.75" bottom="0.75" header="0.3" footer="0.3"/>
  <pageSetup paperSize="9" orientation="portrait" verticalDpi="0" r:id="rId1"/>
  <ignoredErrors>
    <ignoredError sqref="F4:F11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workbookViewId="0">
      <selection activeCell="B17" sqref="B17"/>
    </sheetView>
  </sheetViews>
  <sheetFormatPr defaultRowHeight="13.5" x14ac:dyDescent="0.15"/>
  <cols>
    <col min="1" max="1" width="25.875" style="50" customWidth="1"/>
    <col min="2" max="2" width="15.125" style="50" customWidth="1"/>
    <col min="3" max="3" width="27.125" style="50" customWidth="1"/>
    <col min="4" max="16384" width="9" style="50"/>
  </cols>
  <sheetData>
    <row r="1" spans="1:3" ht="30.75" customHeight="1" x14ac:dyDescent="0.15">
      <c r="A1" s="85" t="s">
        <v>60</v>
      </c>
      <c r="B1" s="85"/>
      <c r="C1" s="85"/>
    </row>
    <row r="2" spans="1:3" s="63" customFormat="1" ht="23.25" customHeight="1" x14ac:dyDescent="0.15">
      <c r="A2" s="66" t="s">
        <v>59</v>
      </c>
      <c r="B2" s="66" t="s">
        <v>55</v>
      </c>
      <c r="C2" s="66" t="s">
        <v>61</v>
      </c>
    </row>
    <row r="3" spans="1:3" ht="29.25" customHeight="1" x14ac:dyDescent="0.15">
      <c r="A3" s="52" t="s">
        <v>58</v>
      </c>
      <c r="B3" s="64">
        <v>1.1999999999999999E-3</v>
      </c>
      <c r="C3" s="67"/>
    </row>
    <row r="4" spans="1:3" ht="33.75" customHeight="1" x14ac:dyDescent="0.15">
      <c r="A4" s="65" t="s">
        <v>57</v>
      </c>
      <c r="B4" s="64">
        <v>6.0000000000000001E-3</v>
      </c>
      <c r="C4" s="67"/>
    </row>
    <row r="5" spans="1:3" s="63" customFormat="1" ht="36" customHeight="1" x14ac:dyDescent="0.15">
      <c r="A5" s="68" t="s">
        <v>62</v>
      </c>
      <c r="B5" s="69">
        <f>B3/(B4/365)</f>
        <v>72.999999999999986</v>
      </c>
      <c r="C5" s="70" t="s">
        <v>56</v>
      </c>
    </row>
  </sheetData>
  <mergeCells count="1">
    <mergeCell ref="A1:C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workbookViewId="0">
      <selection activeCell="H21" sqref="H21"/>
    </sheetView>
  </sheetViews>
  <sheetFormatPr defaultRowHeight="13.5" x14ac:dyDescent="0.15"/>
  <cols>
    <col min="1" max="1" width="20.5" customWidth="1"/>
    <col min="2" max="2" width="17.875" customWidth="1"/>
    <col min="3" max="3" width="21.625" bestFit="1" customWidth="1"/>
  </cols>
  <sheetData>
    <row r="1" spans="1:3" ht="58.5" customHeight="1" x14ac:dyDescent="0.15">
      <c r="A1" s="92" t="s">
        <v>53</v>
      </c>
      <c r="B1" s="92"/>
      <c r="C1" s="92"/>
    </row>
    <row r="2" spans="1:3" ht="21.95" customHeight="1" x14ac:dyDescent="0.15">
      <c r="A2" s="91" t="s">
        <v>49</v>
      </c>
      <c r="B2" s="58" t="s">
        <v>52</v>
      </c>
      <c r="C2" s="60">
        <v>5.6000000000000001E-2</v>
      </c>
    </row>
    <row r="3" spans="1:3" ht="21.95" customHeight="1" x14ac:dyDescent="0.15">
      <c r="A3" s="91"/>
      <c r="B3" s="58" t="s">
        <v>54</v>
      </c>
      <c r="C3" s="61">
        <v>11</v>
      </c>
    </row>
    <row r="4" spans="1:3" ht="21.95" customHeight="1" x14ac:dyDescent="0.15">
      <c r="A4" s="59" t="s">
        <v>50</v>
      </c>
      <c r="B4" s="58" t="s">
        <v>51</v>
      </c>
      <c r="C4" s="62">
        <f>POWER(1+C2,C3)-1</f>
        <v>0.82097129649392131</v>
      </c>
    </row>
  </sheetData>
  <mergeCells count="2">
    <mergeCell ref="A2:A3"/>
    <mergeCell ref="A1:C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估值计算</vt:lpstr>
      <vt:lpstr>网格上下限设置</vt:lpstr>
      <vt:lpstr>网格压力测试</vt:lpstr>
      <vt:lpstr>A类、C类计算</vt:lpstr>
      <vt:lpstr>年化收益计算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qq</cp:lastModifiedBy>
  <dcterms:created xsi:type="dcterms:W3CDTF">2020-02-07T02:18:07Z</dcterms:created>
  <dcterms:modified xsi:type="dcterms:W3CDTF">2023-07-25T11:47:29Z</dcterms:modified>
</cp:coreProperties>
</file>